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Decision Summary" sheetId="1" state="visible" r:id="rId3"/>
    <sheet name="Assumptions" sheetId="2" state="visible" r:id="rId4"/>
    <sheet name="Capex" sheetId="3" state="visible" r:id="rId5"/>
    <sheet name="Scenario Economics" sheetId="4" state="visible" r:id="rId6"/>
    <sheet name="Opening Assortment" sheetId="5" state="visible" r:id="rId7"/>
    <sheet name="Supplier Tender" sheetId="6" state="visible" r:id="rId8"/>
    <sheet name="Sources" sheetId="7" state="visible" r:id="rId9"/>
  </sheets>
  <definedNames>
    <definedName function="false" hidden="false" localSheetId="1" name="_xlnm.Print_Area" vbProcedure="false">Assumptions!$B$2:$I$33</definedName>
    <definedName function="false" hidden="true" localSheetId="1" name="_xlnm._FilterDatabase" vbProcedure="false">Assumptions!$C$8:$I$33</definedName>
    <definedName function="false" hidden="false" localSheetId="2" name="_xlnm.Print_Area" vbProcedure="false">Capex!$B$2:$G$24</definedName>
    <definedName function="false" hidden="false" localSheetId="0" name="_xlnm.Print_Area" vbProcedure="false">'Decision Summary'!$B$2:$G$22</definedName>
    <definedName function="false" hidden="false" localSheetId="4" name="_xlnm.Print_Area" vbProcedure="false">'Opening Assortment'!$B$2:$H$19</definedName>
    <definedName function="false" hidden="false" localSheetId="3" name="_xlnm.Print_Area" vbProcedure="false">'Scenario Economics'!$B$2:$G$27</definedName>
    <definedName function="false" hidden="false" localSheetId="6" name="_xlnm.Print_Area" vbProcedure="false">Sources!$B$2:$H$22</definedName>
    <definedName function="false" hidden="false" localSheetId="5" name="_xlnm.Print_Area" vbProcedure="false">'Supplier Tender'!$B$2:$J$18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F9" authorId="0">
      <text>
        <r>
          <rPr>
            <sz val="10"/>
            <rFont val="Arial"/>
            <family val="2"/>
          </rPr>
          <t xml:space="preserve">Management planning assumption. Six courts match the original Your Padel Uttoxeter planning case; validate final Trentham test fit.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5</xdr:row>
                <xdr:rowOff>1</xdr:rowOff>
              </xdr:to>
            </anchor>
          </commentPr>
        </mc:Choice>
        <mc:Fallback/>
      </mc:AlternateContent>
    </comment>
    <comment ref="F10" authorId="0">
      <text>
        <r>
          <rPr>
            <sz val="10"/>
            <rFont val="Arial"/>
            <family val="2"/>
          </rPr>
          <t xml:space="preserve">Management assumption based on a 07:00–23:00 weekday operating window; final hours depend on planning and premises conditions.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</xdr:row>
                <xdr:rowOff>12</xdr:rowOff>
              </xdr:from>
              <xdr:to>
                <xdr:col>1</xdr:col>
                <xdr:colOff>55</xdr:colOff>
                <xdr:row>8</xdr:row>
                <xdr:rowOff>11</xdr:rowOff>
              </xdr:to>
            </anchor>
          </commentPr>
        </mc:Choice>
        <mc:Fallback/>
      </mc:AlternateContent>
    </comment>
    <comment ref="F11" authorId="0">
      <text>
        <r>
          <rPr>
            <sz val="10"/>
            <rFont val="Arial"/>
            <family val="2"/>
          </rPr>
          <t xml:space="preserve">Management assumption allowing five closure/maintenance days per year.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4</xdr:row>
                <xdr:rowOff>7</xdr:rowOff>
              </xdr:from>
              <xdr:to>
                <xdr:col>1</xdr:col>
                <xdr:colOff>55</xdr:colOff>
                <xdr:row>8</xdr:row>
                <xdr:rowOff>8</xdr:rowOff>
              </xdr:to>
            </anchor>
          </commentPr>
        </mc:Choice>
        <mc:Fallback/>
      </mc:AlternateContent>
    </comment>
    <comment ref="F12" authorId="0">
      <text>
        <r>
          <rPr>
            <sz val="10"/>
            <rFont val="Arial"/>
            <family val="2"/>
          </rPr>
          <t xml:space="preserve">Management modelling assumption; replace with actual booking mix. Uttoxeter planning used one-hour blocks, while UK padel commonly includes longer sessions.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5</xdr:row>
                <xdr:rowOff>9</xdr:rowOff>
              </xdr:from>
              <xdr:to>
                <xdr:col>1</xdr:col>
                <xdr:colOff>55</xdr:colOff>
                <xdr:row>9</xdr:row>
                <xdr:rowOff>27</xdr:rowOff>
              </xdr:to>
            </anchor>
          </commentPr>
        </mc:Choice>
        <mc:Fallback/>
      </mc:AlternateContent>
    </comment>
    <comment ref="F13" authorId="0">
      <text>
        <r>
          <rPr>
            <sz val="10"/>
            <rFont val="Arial"/>
            <family val="2"/>
          </rPr>
          <t xml:space="preserve">Doubles padel assumption; singles and coaching create a lower realised player count.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7</xdr:row>
                <xdr:rowOff>11</xdr:rowOff>
              </xdr:from>
              <xdr:to>
                <xdr:col>1</xdr:col>
                <xdr:colOff>55</xdr:colOff>
                <xdr:row>9</xdr:row>
                <xdr:rowOff>9</xdr:rowOff>
              </xdr:to>
            </anchor>
          </commentPr>
        </mc:Choice>
        <mc:Fallback/>
      </mc:AlternateContent>
    </comment>
    <comment ref="F15" authorId="0">
      <text>
        <r>
          <rPr>
            <sz val="10"/>
            <rFont val="Arial"/>
            <family val="2"/>
          </rPr>
          <t xml:space="preserve">Management scenario assumption; not a market forecast. Track by hour and court in Playtomic.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10</xdr:rowOff>
              </xdr:from>
              <xdr:to>
                <xdr:col>1</xdr:col>
                <xdr:colOff>55</xdr:colOff>
                <xdr:row>9</xdr:row>
                <xdr:rowOff>31</xdr:rowOff>
              </xdr:to>
            </anchor>
          </commentPr>
        </mc:Choice>
        <mc:Fallback/>
      </mc:AlternateContent>
    </comment>
    <comment ref="F16" authorId="0">
      <text>
        <r>
          <rPr>
            <sz val="10"/>
            <rFont val="Arial"/>
            <family val="2"/>
          </rPr>
          <t xml:space="preserve">Management scenario assumption excluding non-player guests. Measure unique transactions divided by player visits.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32</xdr:rowOff>
              </xdr:from>
              <xdr:to>
                <xdr:col>1</xdr:col>
                <xdr:colOff>55</xdr:colOff>
                <xdr:row>10</xdr:row>
                <xdr:rowOff>6</xdr:rowOff>
              </xdr:to>
            </anchor>
          </commentPr>
        </mc:Choice>
        <mc:Fallback/>
      </mc:AlternateContent>
    </comment>
    <comment ref="F17" authorId="0">
      <text>
        <r>
          <rPr>
            <sz val="10"/>
            <rFont val="Arial"/>
            <family val="2"/>
          </rPr>
          <t xml:space="preserve">Management scenario assumption. EPOS prices must be converted from VAT-inclusive menu prices to net sales by SKU.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12</xdr:rowOff>
              </xdr:from>
              <xdr:to>
                <xdr:col>1</xdr:col>
                <xdr:colOff>55</xdr:colOff>
                <xdr:row>11</xdr:row>
                <xdr:rowOff>6</xdr:rowOff>
              </xdr:to>
            </anchor>
          </commentPr>
        </mc:Choice>
        <mc:Fallback/>
      </mc:AlternateContent>
    </comment>
    <comment ref="F18" authorId="0">
      <text>
        <r>
          <rPr>
            <sz val="10"/>
            <rFont val="Arial"/>
            <family val="2"/>
          </rPr>
          <t xml:space="preserve">Management scenario assumption excluding vending transactions to prevent double counting.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54</xdr:rowOff>
              </xdr:from>
              <xdr:to>
                <xdr:col>1</xdr:col>
                <xdr:colOff>55</xdr:colOff>
                <xdr:row>11</xdr:row>
                <xdr:rowOff>33</xdr:rowOff>
              </xdr:to>
            </anchor>
          </commentPr>
        </mc:Choice>
        <mc:Fallback/>
      </mc:AlternateContent>
    </comment>
    <comment ref="F19" authorId="0">
      <text>
        <r>
          <rPr>
            <sz val="10"/>
            <rFont val="Arial"/>
            <family val="2"/>
          </rPr>
          <t xml:space="preserve">Management scenario assumption reflecting a narrow mix of rackets, accessories and apparel.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14</xdr:rowOff>
              </xdr:from>
              <xdr:to>
                <xdr:col>1</xdr:col>
                <xdr:colOff>55</xdr:colOff>
                <xdr:row>11</xdr:row>
                <xdr:rowOff>54</xdr:rowOff>
              </xdr:to>
            </anchor>
          </commentPr>
        </mc:Choice>
        <mc:Fallback/>
      </mc:AlternateContent>
    </comment>
    <comment ref="F21" authorId="0">
      <text>
        <r>
          <rPr>
            <sz val="10"/>
            <rFont val="Arial"/>
            <family val="2"/>
          </rPr>
          <t xml:space="preserve">Management assumption pending tenders. Packaged drinks and coffee differ materially; calculate product margin in EPOS.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36</xdr:rowOff>
              </xdr:from>
              <xdr:to>
                <xdr:col>1</xdr:col>
                <xdr:colOff>55</xdr:colOff>
                <xdr:row>13</xdr:row>
                <xdr:rowOff>3</xdr:rowOff>
              </xdr:to>
            </anchor>
          </commentPr>
        </mc:Choice>
        <mc:Fallback/>
      </mc:AlternateContent>
    </comment>
    <comment ref="F22" authorId="0">
      <text>
        <r>
          <rPr>
            <sz val="10"/>
            <rFont val="Arial"/>
            <family val="2"/>
          </rPr>
          <t xml:space="preserve">Management assumption informed by Swoop public ex-VAT wholesale/RRP examples: consumables materially outperform rackets. Tender all key SKUs.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36</xdr:rowOff>
              </xdr:from>
              <xdr:to>
                <xdr:col>1</xdr:col>
                <xdr:colOff>55</xdr:colOff>
                <xdr:row>15</xdr:row>
                <xdr:rowOff>12</xdr:rowOff>
              </xdr:to>
            </anchor>
          </commentPr>
        </mc:Choice>
        <mc:Fallback/>
      </mc:AlternateContent>
    </comment>
    <comment ref="F23" authorId="0">
      <text>
        <r>
          <rPr>
            <sz val="10"/>
            <rFont val="Arial"/>
            <family val="2"/>
          </rPr>
          <t xml:space="preserve">Square UK standard card-present rate reviewed 7 August 2026: 1.75%. Contracted rates may differ.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16</xdr:rowOff>
              </xdr:from>
              <xdr:to>
                <xdr:col>1</xdr:col>
                <xdr:colOff>55</xdr:colOff>
                <xdr:row>15</xdr:row>
                <xdr:rowOff>9</xdr:rowOff>
              </xdr:to>
            </anchor>
          </commentPr>
        </mc:Choice>
        <mc:Fallback/>
      </mc:AlternateContent>
    </comment>
    <comment ref="F24" authorId="0">
      <text>
        <r>
          <rPr>
            <sz val="10"/>
            <rFont val="Arial"/>
            <family val="2"/>
          </rPr>
          <t xml:space="preserve">Management control reserve pending actual stock counts and disposals.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37</xdr:rowOff>
              </xdr:from>
              <xdr:to>
                <xdr:col>1</xdr:col>
                <xdr:colOff>55</xdr:colOff>
                <xdr:row>15</xdr:row>
                <xdr:rowOff>13</xdr:rowOff>
              </xdr:to>
            </anchor>
          </commentPr>
        </mc:Choice>
        <mc:Fallback/>
      </mc:AlternateContent>
    </comment>
    <comment ref="F25" authorId="0">
      <text>
        <r>
          <rPr>
            <sz val="10"/>
            <rFont val="Arial"/>
            <family val="2"/>
          </rPr>
          <t xml:space="preserve">Management reserve pending cycle-count and returns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17</xdr:rowOff>
              </xdr:from>
              <xdr:to>
                <xdr:col>1</xdr:col>
                <xdr:colOff>55</xdr:colOff>
                <xdr:row>15</xdr:row>
                <xdr:rowOff>35</xdr:rowOff>
              </xdr:to>
            </anchor>
          </commentPr>
        </mc:Choice>
        <mc:Fallback/>
      </mc:AlternateContent>
    </comment>
    <comment ref="F27" authorId="0">
      <text>
        <r>
          <rPr>
            <sz val="10"/>
            <rFont val="Arial"/>
            <family val="2"/>
          </rPr>
          <t xml:space="preserve">Management duty-model assumption. This is labour hours, not public opening hours; peak overlap can create multiple hours per clock hour.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14</xdr:row>
                <xdr:rowOff>19</xdr:rowOff>
              </xdr:from>
              <xdr:to>
                <xdr:col>1</xdr:col>
                <xdr:colOff>55</xdr:colOff>
                <xdr:row>16</xdr:row>
                <xdr:rowOff>28</xdr:rowOff>
              </xdr:to>
            </anchor>
          </commentPr>
        </mc:Choice>
        <mc:Fallback/>
      </mc:AlternateContent>
    </comment>
    <comment ref="F28" authorId="0">
      <text>
        <r>
          <rPr>
            <sz val="10"/>
            <rFont val="Arial"/>
            <family val="2"/>
          </rPr>
          <t xml:space="preserve">Management assumption above the 2026 NLW of £12.71, allowing employer NI, pension, holiday, training, absence and role mix. Rebuild from actual contracts.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19</xdr:rowOff>
              </xdr:from>
              <xdr:to>
                <xdr:col>1</xdr:col>
                <xdr:colOff>55</xdr:colOff>
                <xdr:row>17</xdr:row>
                <xdr:rowOff>23</xdr:rowOff>
              </xdr:to>
            </anchor>
          </commentPr>
        </mc:Choice>
        <mc:Fallback/>
      </mc:AlternateContent>
    </comment>
    <comment ref="F29" authorId="0">
      <text>
        <r>
          <rPr>
            <sz val="10"/>
            <rFont val="Arial"/>
            <family val="2"/>
          </rPr>
          <t xml:space="preserve">Management allocation assumption. The master venue model must include the unallocated share elsewhere, so this is not a labour saving.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61</xdr:rowOff>
              </xdr:from>
              <xdr:to>
                <xdr:col>1</xdr:col>
                <xdr:colOff>55</xdr:colOff>
                <xdr:row>18</xdr:row>
                <xdr:rowOff>8</xdr:rowOff>
              </xdr:to>
            </anchor>
          </commentPr>
        </mc:Choice>
        <mc:Fallback/>
      </mc:AlternateContent>
    </comment>
    <comment ref="F31" authorId="0">
      <text>
        <r>
          <rPr>
            <sz val="10"/>
            <rFont val="Arial"/>
            <family val="2"/>
          </rPr>
          <t xml:space="preserve">Management allowance for equipment servicing, licences, software increment, smallwares replacement, laundry/cleaning and training; excludes COGS, labour and wider property overhead.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16</xdr:row>
                <xdr:rowOff>41</xdr:rowOff>
              </xdr:from>
              <xdr:to>
                <xdr:col>1</xdr:col>
                <xdr:colOff>55</xdr:colOff>
                <xdr:row>20</xdr:row>
                <xdr:rowOff>47</xdr:rowOff>
              </xdr:to>
            </anchor>
          </commentPr>
        </mc:Choice>
        <mc:Fallback/>
      </mc:AlternateContent>
    </comment>
    <comment ref="F33" authorId="0">
      <text>
        <r>
          <rPr>
            <sz val="10"/>
            <rFont val="Arial"/>
            <family val="2"/>
          </rPr>
          <t xml:space="preserve">Management allowance reflecting fit-out and supplier-quote uncertainty.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17</xdr:row>
                <xdr:rowOff>41</xdr:rowOff>
              </xdr:from>
              <xdr:to>
                <xdr:col>1</xdr:col>
                <xdr:colOff>55</xdr:colOff>
                <xdr:row>20</xdr:row>
                <xdr:rowOff>16</xdr:rowOff>
              </xdr:to>
            </anchor>
          </commentPr>
        </mc:Choice>
        <mc:Fallback/>
      </mc:AlternateContent>
    </comment>
    <comment ref="G9" authorId="0">
      <text>
        <r>
          <rPr>
            <sz val="10"/>
            <rFont val="Arial"/>
            <family val="2"/>
          </rPr>
          <t xml:space="preserve">Management planning assumption. Six courts match the original Your Padel Uttoxeter planning case; validate final Trentham test fit.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5</xdr:row>
                <xdr:rowOff>1</xdr:rowOff>
              </xdr:to>
            </anchor>
          </commentPr>
        </mc:Choice>
        <mc:Fallback/>
      </mc:AlternateContent>
    </comment>
    <comment ref="G10" authorId="0">
      <text>
        <r>
          <rPr>
            <sz val="10"/>
            <rFont val="Arial"/>
            <family val="2"/>
          </rPr>
          <t xml:space="preserve">Management assumption based on a 07:00–23:00 weekday operating window; final hours depend on planning and premises conditions.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</xdr:row>
                <xdr:rowOff>12</xdr:rowOff>
              </xdr:from>
              <xdr:to>
                <xdr:col>1</xdr:col>
                <xdr:colOff>55</xdr:colOff>
                <xdr:row>8</xdr:row>
                <xdr:rowOff>11</xdr:rowOff>
              </xdr:to>
            </anchor>
          </commentPr>
        </mc:Choice>
        <mc:Fallback/>
      </mc:AlternateContent>
    </comment>
    <comment ref="G11" authorId="0">
      <text>
        <r>
          <rPr>
            <sz val="10"/>
            <rFont val="Arial"/>
            <family val="2"/>
          </rPr>
          <t xml:space="preserve">Management assumption allowing five closure/maintenance days per year.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4</xdr:row>
                <xdr:rowOff>7</xdr:rowOff>
              </xdr:from>
              <xdr:to>
                <xdr:col>1</xdr:col>
                <xdr:colOff>55</xdr:colOff>
                <xdr:row>8</xdr:row>
                <xdr:rowOff>8</xdr:rowOff>
              </xdr:to>
            </anchor>
          </commentPr>
        </mc:Choice>
        <mc:Fallback/>
      </mc:AlternateContent>
    </comment>
    <comment ref="G12" authorId="0">
      <text>
        <r>
          <rPr>
            <sz val="10"/>
            <rFont val="Arial"/>
            <family val="2"/>
          </rPr>
          <t xml:space="preserve">Management modelling assumption; replace with actual booking mix. Uttoxeter planning used one-hour blocks, while UK padel commonly includes longer sessions.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5</xdr:row>
                <xdr:rowOff>9</xdr:rowOff>
              </xdr:from>
              <xdr:to>
                <xdr:col>1</xdr:col>
                <xdr:colOff>55</xdr:colOff>
                <xdr:row>9</xdr:row>
                <xdr:rowOff>27</xdr:rowOff>
              </xdr:to>
            </anchor>
          </commentPr>
        </mc:Choice>
        <mc:Fallback/>
      </mc:AlternateContent>
    </comment>
    <comment ref="G13" authorId="0">
      <text>
        <r>
          <rPr>
            <sz val="10"/>
            <rFont val="Arial"/>
            <family val="2"/>
          </rPr>
          <t xml:space="preserve">Doubles padel assumption; singles and coaching create a lower realised player count.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7</xdr:row>
                <xdr:rowOff>11</xdr:rowOff>
              </xdr:from>
              <xdr:to>
                <xdr:col>1</xdr:col>
                <xdr:colOff>55</xdr:colOff>
                <xdr:row>9</xdr:row>
                <xdr:rowOff>9</xdr:rowOff>
              </xdr:to>
            </anchor>
          </commentPr>
        </mc:Choice>
        <mc:Fallback/>
      </mc:AlternateContent>
    </comment>
    <comment ref="G15" authorId="0">
      <text>
        <r>
          <rPr>
            <sz val="10"/>
            <rFont val="Arial"/>
            <family val="2"/>
          </rPr>
          <t xml:space="preserve">Management scenario assumption; not a market forecast. Track by hour and court in Playtomic.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10</xdr:rowOff>
              </xdr:from>
              <xdr:to>
                <xdr:col>1</xdr:col>
                <xdr:colOff>55</xdr:colOff>
                <xdr:row>9</xdr:row>
                <xdr:rowOff>31</xdr:rowOff>
              </xdr:to>
            </anchor>
          </commentPr>
        </mc:Choice>
        <mc:Fallback/>
      </mc:AlternateContent>
    </comment>
    <comment ref="G16" authorId="0">
      <text>
        <r>
          <rPr>
            <sz val="10"/>
            <rFont val="Arial"/>
            <family val="2"/>
          </rPr>
          <t xml:space="preserve">Management scenario assumption excluding non-player guests. Measure unique transactions divided by player visits.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32</xdr:rowOff>
              </xdr:from>
              <xdr:to>
                <xdr:col>1</xdr:col>
                <xdr:colOff>55</xdr:colOff>
                <xdr:row>10</xdr:row>
                <xdr:rowOff>6</xdr:rowOff>
              </xdr:to>
            </anchor>
          </commentPr>
        </mc:Choice>
        <mc:Fallback/>
      </mc:AlternateContent>
    </comment>
    <comment ref="G17" authorId="0">
      <text>
        <r>
          <rPr>
            <sz val="10"/>
            <rFont val="Arial"/>
            <family val="2"/>
          </rPr>
          <t xml:space="preserve">Management scenario assumption. EPOS prices must be converted from VAT-inclusive menu prices to net sales by SKU.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12</xdr:rowOff>
              </xdr:from>
              <xdr:to>
                <xdr:col>1</xdr:col>
                <xdr:colOff>55</xdr:colOff>
                <xdr:row>11</xdr:row>
                <xdr:rowOff>6</xdr:rowOff>
              </xdr:to>
            </anchor>
          </commentPr>
        </mc:Choice>
        <mc:Fallback/>
      </mc:AlternateContent>
    </comment>
    <comment ref="G18" authorId="0">
      <text>
        <r>
          <rPr>
            <sz val="10"/>
            <rFont val="Arial"/>
            <family val="2"/>
          </rPr>
          <t xml:space="preserve">Management scenario assumption excluding vending transactions to prevent double counting.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54</xdr:rowOff>
              </xdr:from>
              <xdr:to>
                <xdr:col>1</xdr:col>
                <xdr:colOff>55</xdr:colOff>
                <xdr:row>11</xdr:row>
                <xdr:rowOff>33</xdr:rowOff>
              </xdr:to>
            </anchor>
          </commentPr>
        </mc:Choice>
        <mc:Fallback/>
      </mc:AlternateContent>
    </comment>
    <comment ref="G19" authorId="0">
      <text>
        <r>
          <rPr>
            <sz val="10"/>
            <rFont val="Arial"/>
            <family val="2"/>
          </rPr>
          <t xml:space="preserve">Management scenario assumption reflecting a narrow mix of rackets, accessories and apparel.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14</xdr:rowOff>
              </xdr:from>
              <xdr:to>
                <xdr:col>1</xdr:col>
                <xdr:colOff>55</xdr:colOff>
                <xdr:row>11</xdr:row>
                <xdr:rowOff>54</xdr:rowOff>
              </xdr:to>
            </anchor>
          </commentPr>
        </mc:Choice>
        <mc:Fallback/>
      </mc:AlternateContent>
    </comment>
    <comment ref="G21" authorId="0">
      <text>
        <r>
          <rPr>
            <sz val="10"/>
            <rFont val="Arial"/>
            <family val="2"/>
          </rPr>
          <t xml:space="preserve">Management assumption pending tenders. Packaged drinks and coffee differ materially; calculate product margin in EPOS.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36</xdr:rowOff>
              </xdr:from>
              <xdr:to>
                <xdr:col>1</xdr:col>
                <xdr:colOff>55</xdr:colOff>
                <xdr:row>13</xdr:row>
                <xdr:rowOff>3</xdr:rowOff>
              </xdr:to>
            </anchor>
          </commentPr>
        </mc:Choice>
        <mc:Fallback/>
      </mc:AlternateContent>
    </comment>
    <comment ref="G22" authorId="0">
      <text>
        <r>
          <rPr>
            <sz val="10"/>
            <rFont val="Arial"/>
            <family val="2"/>
          </rPr>
          <t xml:space="preserve">Management assumption informed by Swoop public ex-VAT wholesale/RRP examples: consumables materially outperform rackets. Tender all key SKUs.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36</xdr:rowOff>
              </xdr:from>
              <xdr:to>
                <xdr:col>1</xdr:col>
                <xdr:colOff>55</xdr:colOff>
                <xdr:row>15</xdr:row>
                <xdr:rowOff>12</xdr:rowOff>
              </xdr:to>
            </anchor>
          </commentPr>
        </mc:Choice>
        <mc:Fallback/>
      </mc:AlternateContent>
    </comment>
    <comment ref="G23" authorId="0">
      <text>
        <r>
          <rPr>
            <sz val="10"/>
            <rFont val="Arial"/>
            <family val="2"/>
          </rPr>
          <t xml:space="preserve">Square UK standard card-present rate reviewed 7 August 2026: 1.75%. Contracted rates may differ.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16</xdr:rowOff>
              </xdr:from>
              <xdr:to>
                <xdr:col>1</xdr:col>
                <xdr:colOff>55</xdr:colOff>
                <xdr:row>15</xdr:row>
                <xdr:rowOff>9</xdr:rowOff>
              </xdr:to>
            </anchor>
          </commentPr>
        </mc:Choice>
        <mc:Fallback/>
      </mc:AlternateContent>
    </comment>
    <comment ref="G24" authorId="0">
      <text>
        <r>
          <rPr>
            <sz val="10"/>
            <rFont val="Arial"/>
            <family val="2"/>
          </rPr>
          <t xml:space="preserve">Management control reserve pending actual stock counts and disposals.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37</xdr:rowOff>
              </xdr:from>
              <xdr:to>
                <xdr:col>1</xdr:col>
                <xdr:colOff>55</xdr:colOff>
                <xdr:row>15</xdr:row>
                <xdr:rowOff>13</xdr:rowOff>
              </xdr:to>
            </anchor>
          </commentPr>
        </mc:Choice>
        <mc:Fallback/>
      </mc:AlternateContent>
    </comment>
    <comment ref="G25" authorId="0">
      <text>
        <r>
          <rPr>
            <sz val="10"/>
            <rFont val="Arial"/>
            <family val="2"/>
          </rPr>
          <t xml:space="preserve">Management reserve pending cycle-count and returns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17</xdr:rowOff>
              </xdr:from>
              <xdr:to>
                <xdr:col>1</xdr:col>
                <xdr:colOff>55</xdr:colOff>
                <xdr:row>15</xdr:row>
                <xdr:rowOff>35</xdr:rowOff>
              </xdr:to>
            </anchor>
          </commentPr>
        </mc:Choice>
        <mc:Fallback/>
      </mc:AlternateContent>
    </comment>
    <comment ref="G27" authorId="0">
      <text>
        <r>
          <rPr>
            <sz val="10"/>
            <rFont val="Arial"/>
            <family val="2"/>
          </rPr>
          <t xml:space="preserve">Management duty-model assumption. This is labour hours, not public opening hours; peak overlap can create multiple hours per clock hour.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14</xdr:row>
                <xdr:rowOff>19</xdr:rowOff>
              </xdr:from>
              <xdr:to>
                <xdr:col>1</xdr:col>
                <xdr:colOff>55</xdr:colOff>
                <xdr:row>16</xdr:row>
                <xdr:rowOff>28</xdr:rowOff>
              </xdr:to>
            </anchor>
          </commentPr>
        </mc:Choice>
        <mc:Fallback/>
      </mc:AlternateContent>
    </comment>
    <comment ref="G28" authorId="0">
      <text>
        <r>
          <rPr>
            <sz val="10"/>
            <rFont val="Arial"/>
            <family val="2"/>
          </rPr>
          <t xml:space="preserve">Management assumption above the 2026 NLW of £12.71, allowing employer NI, pension, holiday, training, absence and role mix. Rebuild from actual contracts.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19</xdr:rowOff>
              </xdr:from>
              <xdr:to>
                <xdr:col>1</xdr:col>
                <xdr:colOff>55</xdr:colOff>
                <xdr:row>17</xdr:row>
                <xdr:rowOff>23</xdr:rowOff>
              </xdr:to>
            </anchor>
          </commentPr>
        </mc:Choice>
        <mc:Fallback/>
      </mc:AlternateContent>
    </comment>
    <comment ref="G29" authorId="0">
      <text>
        <r>
          <rPr>
            <sz val="10"/>
            <rFont val="Arial"/>
            <family val="2"/>
          </rPr>
          <t xml:space="preserve">Management allocation assumption. The master venue model must include the unallocated share elsewhere, so this is not a labour saving.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61</xdr:rowOff>
              </xdr:from>
              <xdr:to>
                <xdr:col>1</xdr:col>
                <xdr:colOff>55</xdr:colOff>
                <xdr:row>18</xdr:row>
                <xdr:rowOff>8</xdr:rowOff>
              </xdr:to>
            </anchor>
          </commentPr>
        </mc:Choice>
        <mc:Fallback/>
      </mc:AlternateContent>
    </comment>
    <comment ref="G31" authorId="0">
      <text>
        <r>
          <rPr>
            <sz val="10"/>
            <rFont val="Arial"/>
            <family val="2"/>
          </rPr>
          <t xml:space="preserve">Management allowance for equipment servicing, licences, software increment, smallwares replacement, laundry/cleaning and training; excludes COGS, labour and wider property overhead.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16</xdr:row>
                <xdr:rowOff>41</xdr:rowOff>
              </xdr:from>
              <xdr:to>
                <xdr:col>1</xdr:col>
                <xdr:colOff>55</xdr:colOff>
                <xdr:row>20</xdr:row>
                <xdr:rowOff>47</xdr:rowOff>
              </xdr:to>
            </anchor>
          </commentPr>
        </mc:Choice>
        <mc:Fallback/>
      </mc:AlternateContent>
    </comment>
    <comment ref="G33" authorId="0">
      <text>
        <r>
          <rPr>
            <sz val="10"/>
            <rFont val="Arial"/>
            <family val="2"/>
          </rPr>
          <t xml:space="preserve">Management allowance reflecting fit-out and supplier-quote uncertainty.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17</xdr:row>
                <xdr:rowOff>41</xdr:rowOff>
              </xdr:from>
              <xdr:to>
                <xdr:col>1</xdr:col>
                <xdr:colOff>55</xdr:colOff>
                <xdr:row>20</xdr:row>
                <xdr:rowOff>16</xdr:rowOff>
              </xdr:to>
            </anchor>
          </commentPr>
        </mc:Choice>
        <mc:Fallback/>
      </mc:AlternateContent>
    </comment>
    <comment ref="H9" authorId="0">
      <text>
        <r>
          <rPr>
            <sz val="10"/>
            <rFont val="Arial"/>
            <family val="2"/>
          </rPr>
          <t xml:space="preserve">Management planning assumption. Six courts match the original Your Padel Uttoxeter planning case; validate final Trentham test fit.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5</xdr:row>
                <xdr:rowOff>1</xdr:rowOff>
              </xdr:to>
            </anchor>
          </commentPr>
        </mc:Choice>
        <mc:Fallback/>
      </mc:AlternateContent>
    </comment>
    <comment ref="H10" authorId="0">
      <text>
        <r>
          <rPr>
            <sz val="10"/>
            <rFont val="Arial"/>
            <family val="2"/>
          </rPr>
          <t xml:space="preserve">Management assumption based on a 07:00–23:00 weekday operating window; final hours depend on planning and premises conditions.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</xdr:row>
                <xdr:rowOff>12</xdr:rowOff>
              </xdr:from>
              <xdr:to>
                <xdr:col>1</xdr:col>
                <xdr:colOff>55</xdr:colOff>
                <xdr:row>8</xdr:row>
                <xdr:rowOff>11</xdr:rowOff>
              </xdr:to>
            </anchor>
          </commentPr>
        </mc:Choice>
        <mc:Fallback/>
      </mc:AlternateContent>
    </comment>
    <comment ref="H11" authorId="0">
      <text>
        <r>
          <rPr>
            <sz val="10"/>
            <rFont val="Arial"/>
            <family val="2"/>
          </rPr>
          <t xml:space="preserve">Management assumption allowing five closure/maintenance days per year.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4</xdr:row>
                <xdr:rowOff>7</xdr:rowOff>
              </xdr:from>
              <xdr:to>
                <xdr:col>1</xdr:col>
                <xdr:colOff>55</xdr:colOff>
                <xdr:row>8</xdr:row>
                <xdr:rowOff>8</xdr:rowOff>
              </xdr:to>
            </anchor>
          </commentPr>
        </mc:Choice>
        <mc:Fallback/>
      </mc:AlternateContent>
    </comment>
    <comment ref="H12" authorId="0">
      <text>
        <r>
          <rPr>
            <sz val="10"/>
            <rFont val="Arial"/>
            <family val="2"/>
          </rPr>
          <t xml:space="preserve">Management modelling assumption; replace with actual booking mix. Uttoxeter planning used one-hour blocks, while UK padel commonly includes longer sessions.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5</xdr:row>
                <xdr:rowOff>9</xdr:rowOff>
              </xdr:from>
              <xdr:to>
                <xdr:col>1</xdr:col>
                <xdr:colOff>55</xdr:colOff>
                <xdr:row>9</xdr:row>
                <xdr:rowOff>27</xdr:rowOff>
              </xdr:to>
            </anchor>
          </commentPr>
        </mc:Choice>
        <mc:Fallback/>
      </mc:AlternateContent>
    </comment>
    <comment ref="H13" authorId="0">
      <text>
        <r>
          <rPr>
            <sz val="10"/>
            <rFont val="Arial"/>
            <family val="2"/>
          </rPr>
          <t xml:space="preserve">Doubles padel assumption; singles and coaching create a lower realised player count.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7</xdr:row>
                <xdr:rowOff>11</xdr:rowOff>
              </xdr:from>
              <xdr:to>
                <xdr:col>1</xdr:col>
                <xdr:colOff>55</xdr:colOff>
                <xdr:row>9</xdr:row>
                <xdr:rowOff>9</xdr:rowOff>
              </xdr:to>
            </anchor>
          </commentPr>
        </mc:Choice>
        <mc:Fallback/>
      </mc:AlternateContent>
    </comment>
    <comment ref="H15" authorId="0">
      <text>
        <r>
          <rPr>
            <sz val="10"/>
            <rFont val="Arial"/>
            <family val="2"/>
          </rPr>
          <t xml:space="preserve">Management scenario assumption; not a market forecast. Track by hour and court in Playtomic.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10</xdr:rowOff>
              </xdr:from>
              <xdr:to>
                <xdr:col>1</xdr:col>
                <xdr:colOff>55</xdr:colOff>
                <xdr:row>9</xdr:row>
                <xdr:rowOff>31</xdr:rowOff>
              </xdr:to>
            </anchor>
          </commentPr>
        </mc:Choice>
        <mc:Fallback/>
      </mc:AlternateContent>
    </comment>
    <comment ref="H16" authorId="0">
      <text>
        <r>
          <rPr>
            <sz val="10"/>
            <rFont val="Arial"/>
            <family val="2"/>
          </rPr>
          <t xml:space="preserve">Management scenario assumption excluding non-player guests. Measure unique transactions divided by player visits.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32</xdr:rowOff>
              </xdr:from>
              <xdr:to>
                <xdr:col>1</xdr:col>
                <xdr:colOff>55</xdr:colOff>
                <xdr:row>10</xdr:row>
                <xdr:rowOff>6</xdr:rowOff>
              </xdr:to>
            </anchor>
          </commentPr>
        </mc:Choice>
        <mc:Fallback/>
      </mc:AlternateContent>
    </comment>
    <comment ref="H17" authorId="0">
      <text>
        <r>
          <rPr>
            <sz val="10"/>
            <rFont val="Arial"/>
            <family val="2"/>
          </rPr>
          <t xml:space="preserve">Management scenario assumption. EPOS prices must be converted from VAT-inclusive menu prices to net sales by SKU.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12</xdr:rowOff>
              </xdr:from>
              <xdr:to>
                <xdr:col>1</xdr:col>
                <xdr:colOff>55</xdr:colOff>
                <xdr:row>11</xdr:row>
                <xdr:rowOff>6</xdr:rowOff>
              </xdr:to>
            </anchor>
          </commentPr>
        </mc:Choice>
        <mc:Fallback/>
      </mc:AlternateContent>
    </comment>
    <comment ref="H18" authorId="0">
      <text>
        <r>
          <rPr>
            <sz val="10"/>
            <rFont val="Arial"/>
            <family val="2"/>
          </rPr>
          <t xml:space="preserve">Management scenario assumption excluding vending transactions to prevent double counting.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54</xdr:rowOff>
              </xdr:from>
              <xdr:to>
                <xdr:col>1</xdr:col>
                <xdr:colOff>55</xdr:colOff>
                <xdr:row>11</xdr:row>
                <xdr:rowOff>33</xdr:rowOff>
              </xdr:to>
            </anchor>
          </commentPr>
        </mc:Choice>
        <mc:Fallback/>
      </mc:AlternateContent>
    </comment>
    <comment ref="H19" authorId="0">
      <text>
        <r>
          <rPr>
            <sz val="10"/>
            <rFont val="Arial"/>
            <family val="2"/>
          </rPr>
          <t xml:space="preserve">Management scenario assumption reflecting a narrow mix of rackets, accessories and apparel.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14</xdr:rowOff>
              </xdr:from>
              <xdr:to>
                <xdr:col>1</xdr:col>
                <xdr:colOff>55</xdr:colOff>
                <xdr:row>11</xdr:row>
                <xdr:rowOff>54</xdr:rowOff>
              </xdr:to>
            </anchor>
          </commentPr>
        </mc:Choice>
        <mc:Fallback/>
      </mc:AlternateContent>
    </comment>
    <comment ref="H21" authorId="0">
      <text>
        <r>
          <rPr>
            <sz val="10"/>
            <rFont val="Arial"/>
            <family val="2"/>
          </rPr>
          <t xml:space="preserve">Management assumption pending tenders. Packaged drinks and coffee differ materially; calculate product margin in EPOS.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36</xdr:rowOff>
              </xdr:from>
              <xdr:to>
                <xdr:col>1</xdr:col>
                <xdr:colOff>55</xdr:colOff>
                <xdr:row>13</xdr:row>
                <xdr:rowOff>3</xdr:rowOff>
              </xdr:to>
            </anchor>
          </commentPr>
        </mc:Choice>
        <mc:Fallback/>
      </mc:AlternateContent>
    </comment>
    <comment ref="H22" authorId="0">
      <text>
        <r>
          <rPr>
            <sz val="10"/>
            <rFont val="Arial"/>
            <family val="2"/>
          </rPr>
          <t xml:space="preserve">Management assumption informed by Swoop public ex-VAT wholesale/RRP examples: consumables materially outperform rackets. Tender all key SKUs.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36</xdr:rowOff>
              </xdr:from>
              <xdr:to>
                <xdr:col>1</xdr:col>
                <xdr:colOff>55</xdr:colOff>
                <xdr:row>15</xdr:row>
                <xdr:rowOff>12</xdr:rowOff>
              </xdr:to>
            </anchor>
          </commentPr>
        </mc:Choice>
        <mc:Fallback/>
      </mc:AlternateContent>
    </comment>
    <comment ref="H23" authorId="0">
      <text>
        <r>
          <rPr>
            <sz val="10"/>
            <rFont val="Arial"/>
            <family val="2"/>
          </rPr>
          <t xml:space="preserve">Square UK standard card-present rate reviewed 7 August 2026: 1.75%. Contracted rates may differ.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16</xdr:rowOff>
              </xdr:from>
              <xdr:to>
                <xdr:col>1</xdr:col>
                <xdr:colOff>55</xdr:colOff>
                <xdr:row>15</xdr:row>
                <xdr:rowOff>9</xdr:rowOff>
              </xdr:to>
            </anchor>
          </commentPr>
        </mc:Choice>
        <mc:Fallback/>
      </mc:AlternateContent>
    </comment>
    <comment ref="H24" authorId="0">
      <text>
        <r>
          <rPr>
            <sz val="10"/>
            <rFont val="Arial"/>
            <family val="2"/>
          </rPr>
          <t xml:space="preserve">Management control reserve pending actual stock counts and disposals.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37</xdr:rowOff>
              </xdr:from>
              <xdr:to>
                <xdr:col>1</xdr:col>
                <xdr:colOff>55</xdr:colOff>
                <xdr:row>15</xdr:row>
                <xdr:rowOff>13</xdr:rowOff>
              </xdr:to>
            </anchor>
          </commentPr>
        </mc:Choice>
        <mc:Fallback/>
      </mc:AlternateContent>
    </comment>
    <comment ref="H25" authorId="0">
      <text>
        <r>
          <rPr>
            <sz val="10"/>
            <rFont val="Arial"/>
            <family val="2"/>
          </rPr>
          <t xml:space="preserve">Management reserve pending cycle-count and returns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17</xdr:rowOff>
              </xdr:from>
              <xdr:to>
                <xdr:col>1</xdr:col>
                <xdr:colOff>55</xdr:colOff>
                <xdr:row>15</xdr:row>
                <xdr:rowOff>35</xdr:rowOff>
              </xdr:to>
            </anchor>
          </commentPr>
        </mc:Choice>
        <mc:Fallback/>
      </mc:AlternateContent>
    </comment>
    <comment ref="H27" authorId="0">
      <text>
        <r>
          <rPr>
            <sz val="10"/>
            <rFont val="Arial"/>
            <family val="2"/>
          </rPr>
          <t xml:space="preserve">Management duty-model assumption. This is labour hours, not public opening hours; peak overlap can create multiple hours per clock hour.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14</xdr:row>
                <xdr:rowOff>19</xdr:rowOff>
              </xdr:from>
              <xdr:to>
                <xdr:col>1</xdr:col>
                <xdr:colOff>55</xdr:colOff>
                <xdr:row>16</xdr:row>
                <xdr:rowOff>28</xdr:rowOff>
              </xdr:to>
            </anchor>
          </commentPr>
        </mc:Choice>
        <mc:Fallback/>
      </mc:AlternateContent>
    </comment>
    <comment ref="H28" authorId="0">
      <text>
        <r>
          <rPr>
            <sz val="10"/>
            <rFont val="Arial"/>
            <family val="2"/>
          </rPr>
          <t xml:space="preserve">Management assumption above the 2026 NLW of £12.71, allowing employer NI, pension, holiday, training, absence and role mix. Rebuild from actual contracts.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19</xdr:rowOff>
              </xdr:from>
              <xdr:to>
                <xdr:col>1</xdr:col>
                <xdr:colOff>55</xdr:colOff>
                <xdr:row>17</xdr:row>
                <xdr:rowOff>23</xdr:rowOff>
              </xdr:to>
            </anchor>
          </commentPr>
        </mc:Choice>
        <mc:Fallback/>
      </mc:AlternateContent>
    </comment>
    <comment ref="H29" authorId="0">
      <text>
        <r>
          <rPr>
            <sz val="10"/>
            <rFont val="Arial"/>
            <family val="2"/>
          </rPr>
          <t xml:space="preserve">Management allocation assumption. The master venue model must include the unallocated share elsewhere, so this is not a labour saving.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61</xdr:rowOff>
              </xdr:from>
              <xdr:to>
                <xdr:col>1</xdr:col>
                <xdr:colOff>55</xdr:colOff>
                <xdr:row>18</xdr:row>
                <xdr:rowOff>8</xdr:rowOff>
              </xdr:to>
            </anchor>
          </commentPr>
        </mc:Choice>
        <mc:Fallback/>
      </mc:AlternateContent>
    </comment>
    <comment ref="H31" authorId="0">
      <text>
        <r>
          <rPr>
            <sz val="10"/>
            <rFont val="Arial"/>
            <family val="2"/>
          </rPr>
          <t xml:space="preserve">Management allowance for equipment servicing, licences, software increment, smallwares replacement, laundry/cleaning and training; excludes COGS, labour and wider property overhead.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16</xdr:row>
                <xdr:rowOff>41</xdr:rowOff>
              </xdr:from>
              <xdr:to>
                <xdr:col>1</xdr:col>
                <xdr:colOff>55</xdr:colOff>
                <xdr:row>20</xdr:row>
                <xdr:rowOff>47</xdr:rowOff>
              </xdr:to>
            </anchor>
          </commentPr>
        </mc:Choice>
        <mc:Fallback/>
      </mc:AlternateContent>
    </comment>
    <comment ref="H33" authorId="0">
      <text>
        <r>
          <rPr>
            <sz val="10"/>
            <rFont val="Arial"/>
            <family val="2"/>
          </rPr>
          <t xml:space="preserve">Management allowance reflecting fit-out and supplier-quote uncertainty.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17</xdr:row>
                <xdr:rowOff>41</xdr:rowOff>
              </xdr:from>
              <xdr:to>
                <xdr:col>1</xdr:col>
                <xdr:colOff>55</xdr:colOff>
                <xdr:row>20</xdr:row>
                <xdr:rowOff>16</xdr:rowOff>
              </xdr:to>
            </anchor>
          </commentPr>
        </mc:Choice>
        <mc:Fallback/>
      </mc:AlternateContent>
    </comment>
  </commentList>
</comments>
</file>

<file path=xl/comments3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D9" authorId="0">
      <text>
        <r>
          <rPr>
            <sz val="10"/>
            <rFont val="Arial"/>
            <family val="2"/>
          </rPr>
          <t xml:space="preserve">Management fit-out allowance pending concept design and tender.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4</xdr:row>
                <xdr:rowOff>3</xdr:rowOff>
              </xdr:to>
            </anchor>
          </commentPr>
        </mc:Choice>
        <mc:Fallback/>
      </mc:AlternateContent>
    </comment>
    <comment ref="D10" authorId="0">
      <text>
        <r>
          <rPr>
            <sz val="10"/>
            <rFont val="Arial"/>
            <family val="2"/>
          </rPr>
          <t xml:space="preserve">CaterKwik public ex-VAT commercial bean-to-cup prices range from about £1,800 to £13,000 before full enabling works and service cover; reviewed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12</xdr:rowOff>
              </xdr:from>
              <xdr:to>
                <xdr:col>1</xdr:col>
                <xdr:colOff>55</xdr:colOff>
                <xdr:row>8</xdr:row>
                <xdr:rowOff>6</xdr:rowOff>
              </xdr:to>
            </anchor>
          </commentPr>
        </mc:Choice>
        <mc:Fallback/>
      </mc:AlternateContent>
    </comment>
    <comment ref="D11" authorId="0">
      <text>
        <r>
          <rPr>
            <sz val="10"/>
            <rFont val="Arial"/>
            <family val="2"/>
          </rPr>
          <t xml:space="preserve">Clumsy Goat public ex-VAT anchors: bottle coolers about £322–£483, display refrigeration about £450–£1,006, glasswashers about £839–£1,339 and dishwashers about £1,328–£2,378; add installation and capacity uplift.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</xdr:row>
                <xdr:rowOff>7</xdr:rowOff>
              </xdr:from>
              <xdr:to>
                <xdr:col>1</xdr:col>
                <xdr:colOff>55</xdr:colOff>
                <xdr:row>9</xdr:row>
                <xdr:rowOff>50</xdr:rowOff>
              </xdr:to>
            </anchor>
          </commentPr>
        </mc:Choice>
        <mc:Fallback/>
      </mc:AlternateContent>
    </comment>
    <comment ref="D12" authorId="0">
      <text>
        <r>
          <rPr>
            <sz val="10"/>
            <rFont val="Arial"/>
            <family val="2"/>
          </rPr>
          <t xml:space="preserve">Lean case excludes hot preparation. Clumsy Goat lists a Lincat CiBO fast oven at about £2,485 ex VAT; traditional case allows broader kitchen equipment and services.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9</xdr:rowOff>
              </xdr:from>
              <xdr:to>
                <xdr:col>1</xdr:col>
                <xdr:colOff>55</xdr:colOff>
                <xdr:row>10</xdr:row>
                <xdr:rowOff>6</xdr:rowOff>
              </xdr:to>
            </anchor>
          </commentPr>
        </mc:Choice>
        <mc:Fallback/>
      </mc:AlternateContent>
    </comment>
    <comment ref="D13" authorId="0">
      <text>
        <r>
          <rPr>
            <sz val="10"/>
            <rFont val="Arial"/>
            <family val="2"/>
          </rPr>
          <t xml:space="preserve">Management range. Lean/hybrid launch is packaged-led; traditional case allows limited draught, cooling, gas, line-cleaning and installation. Quote after menu and licensed hours are fixed.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9</xdr:rowOff>
              </xdr:from>
              <xdr:to>
                <xdr:col>1</xdr:col>
                <xdr:colOff>55</xdr:colOff>
                <xdr:row>10</xdr:row>
                <xdr:rowOff>77</xdr:rowOff>
              </xdr:to>
            </anchor>
          </commentPr>
        </mc:Choice>
        <mc:Fallback/>
      </mc:AlternateContent>
    </comment>
    <comment ref="D14" authorId="0">
      <text>
        <r>
          <rPr>
            <sz val="10"/>
            <rFont val="Arial"/>
            <family val="2"/>
          </rPr>
          <t xml:space="preserve">Square UK public hardware and Restaurants Plus pricing reviewed 7 August 2026. Range includes accessories and implementation.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28</xdr:rowOff>
              </xdr:from>
              <xdr:to>
                <xdr:col>1</xdr:col>
                <xdr:colOff>55</xdr:colOff>
                <xdr:row>10</xdr:row>
                <xdr:rowOff>79</xdr:rowOff>
              </xdr:to>
            </anchor>
          </commentPr>
        </mc:Choice>
        <mc:Fallback/>
      </mc:AlternateContent>
    </comment>
    <comment ref="D15" authorId="0">
      <text>
        <r>
          <rPr>
            <sz val="10"/>
            <rFont val="Arial"/>
            <family val="2"/>
          </rPr>
          <t xml:space="preserve">Management fit-out allowance pending layout and fixture tender.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8</xdr:rowOff>
              </xdr:from>
              <xdr:to>
                <xdr:col>1</xdr:col>
                <xdr:colOff>55</xdr:colOff>
                <xdr:row>11</xdr:row>
                <xdr:rowOff>6</xdr:rowOff>
              </xdr:to>
            </anchor>
          </commentPr>
        </mc:Choice>
        <mc:Fallback/>
      </mc:AlternateContent>
    </comment>
    <comment ref="D16" authorId="0">
      <text>
        <r>
          <rPr>
            <sz val="10"/>
            <rFont val="Arial"/>
            <family val="2"/>
          </rPr>
          <t xml:space="preserve">Management allowance pending seating capacity, brand design and accessibility review.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30</xdr:rowOff>
              </xdr:from>
              <xdr:to>
                <xdr:col>1</xdr:col>
                <xdr:colOff>55</xdr:colOff>
                <xdr:row>11</xdr:row>
                <xdr:rowOff>31</xdr:rowOff>
              </xdr:to>
            </anchor>
          </commentPr>
        </mc:Choice>
        <mc:Fallback/>
      </mc:AlternateContent>
    </comment>
    <comment ref="D17" authorId="0">
      <text>
        <r>
          <rPr>
            <sz val="10"/>
            <rFont val="Arial"/>
            <family val="2"/>
          </rPr>
          <t xml:space="preserve">Management working-capital assumption pending supplier terms and opening menu.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52</xdr:rowOff>
              </xdr:from>
              <xdr:to>
                <xdr:col>1</xdr:col>
                <xdr:colOff>55</xdr:colOff>
                <xdr:row>11</xdr:row>
                <xdr:rowOff>49</xdr:rowOff>
              </xdr:to>
            </anchor>
          </commentPr>
        </mc:Choice>
        <mc:Fallback/>
      </mc:AlternateContent>
    </comment>
    <comment ref="D18" authorId="0">
      <text>
        <r>
          <rPr>
            <sz val="10"/>
            <rFont val="Arial"/>
            <family val="2"/>
          </rPr>
          <t xml:space="preserve">Management working-capital assumption. Use a narrow range, demos and replenishment rather than a full shoe/apparel size curve.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74</xdr:rowOff>
              </xdr:from>
              <xdr:to>
                <xdr:col>1</xdr:col>
                <xdr:colOff>55</xdr:colOff>
                <xdr:row>12</xdr:row>
                <xdr:rowOff>57</xdr:rowOff>
              </xdr:to>
            </anchor>
          </commentPr>
        </mc:Choice>
        <mc:Fallback/>
      </mc:AlternateContent>
    </comment>
    <comment ref="D19" authorId="0">
      <text>
        <r>
          <rPr>
            <sz val="10"/>
            <rFont val="Arial"/>
            <family val="2"/>
          </rPr>
          <t xml:space="preserve">Management professional and commissioning allowance; statutory premises fees are held in the separate approval register to avoid double counting.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34</xdr:rowOff>
              </xdr:from>
              <xdr:to>
                <xdr:col>1</xdr:col>
                <xdr:colOff>55</xdr:colOff>
                <xdr:row>13</xdr:row>
                <xdr:rowOff>18</xdr:rowOff>
              </xdr:to>
            </anchor>
          </commentPr>
        </mc:Choice>
        <mc:Fallback/>
      </mc:AlternateContent>
    </comment>
    <comment ref="E9" authorId="0">
      <text>
        <r>
          <rPr>
            <sz val="10"/>
            <rFont val="Arial"/>
            <family val="2"/>
          </rPr>
          <t xml:space="preserve">Management fit-out allowance pending concept design and tender.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4</xdr:row>
                <xdr:rowOff>3</xdr:rowOff>
              </xdr:to>
            </anchor>
          </commentPr>
        </mc:Choice>
        <mc:Fallback/>
      </mc:AlternateContent>
    </comment>
    <comment ref="E10" authorId="0">
      <text>
        <r>
          <rPr>
            <sz val="10"/>
            <rFont val="Arial"/>
            <family val="2"/>
          </rPr>
          <t xml:space="preserve">CaterKwik public ex-VAT commercial bean-to-cup prices range from about £1,800 to £13,000 before full enabling works and service cover; reviewed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12</xdr:rowOff>
              </xdr:from>
              <xdr:to>
                <xdr:col>1</xdr:col>
                <xdr:colOff>55</xdr:colOff>
                <xdr:row>8</xdr:row>
                <xdr:rowOff>6</xdr:rowOff>
              </xdr:to>
            </anchor>
          </commentPr>
        </mc:Choice>
        <mc:Fallback/>
      </mc:AlternateContent>
    </comment>
    <comment ref="E11" authorId="0">
      <text>
        <r>
          <rPr>
            <sz val="10"/>
            <rFont val="Arial"/>
            <family val="2"/>
          </rPr>
          <t xml:space="preserve">Clumsy Goat public ex-VAT anchors: bottle coolers about £322–£483, display refrigeration about £450–£1,006, glasswashers about £839–£1,339 and dishwashers about £1,328–£2,378; add installation and capacity uplift.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</xdr:row>
                <xdr:rowOff>7</xdr:rowOff>
              </xdr:from>
              <xdr:to>
                <xdr:col>1</xdr:col>
                <xdr:colOff>55</xdr:colOff>
                <xdr:row>9</xdr:row>
                <xdr:rowOff>50</xdr:rowOff>
              </xdr:to>
            </anchor>
          </commentPr>
        </mc:Choice>
        <mc:Fallback/>
      </mc:AlternateContent>
    </comment>
    <comment ref="E12" authorId="0">
      <text>
        <r>
          <rPr>
            <sz val="10"/>
            <rFont val="Arial"/>
            <family val="2"/>
          </rPr>
          <t xml:space="preserve">Lean case excludes hot preparation. Clumsy Goat lists a Lincat CiBO fast oven at about £2,485 ex VAT; traditional case allows broader kitchen equipment and services.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9</xdr:rowOff>
              </xdr:from>
              <xdr:to>
                <xdr:col>1</xdr:col>
                <xdr:colOff>55</xdr:colOff>
                <xdr:row>10</xdr:row>
                <xdr:rowOff>6</xdr:rowOff>
              </xdr:to>
            </anchor>
          </commentPr>
        </mc:Choice>
        <mc:Fallback/>
      </mc:AlternateContent>
    </comment>
    <comment ref="E13" authorId="0">
      <text>
        <r>
          <rPr>
            <sz val="10"/>
            <rFont val="Arial"/>
            <family val="2"/>
          </rPr>
          <t xml:space="preserve">Management range. Lean/hybrid launch is packaged-led; traditional case allows limited draught, cooling, gas, line-cleaning and installation. Quote after menu and licensed hours are fixed.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9</xdr:rowOff>
              </xdr:from>
              <xdr:to>
                <xdr:col>1</xdr:col>
                <xdr:colOff>55</xdr:colOff>
                <xdr:row>10</xdr:row>
                <xdr:rowOff>77</xdr:rowOff>
              </xdr:to>
            </anchor>
          </commentPr>
        </mc:Choice>
        <mc:Fallback/>
      </mc:AlternateContent>
    </comment>
    <comment ref="E14" authorId="0">
      <text>
        <r>
          <rPr>
            <sz val="10"/>
            <rFont val="Arial"/>
            <family val="2"/>
          </rPr>
          <t xml:space="preserve">Square UK public hardware and Restaurants Plus pricing reviewed 7 August 2026. Range includes accessories and implementation.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28</xdr:rowOff>
              </xdr:from>
              <xdr:to>
                <xdr:col>1</xdr:col>
                <xdr:colOff>55</xdr:colOff>
                <xdr:row>10</xdr:row>
                <xdr:rowOff>79</xdr:rowOff>
              </xdr:to>
            </anchor>
          </commentPr>
        </mc:Choice>
        <mc:Fallback/>
      </mc:AlternateContent>
    </comment>
    <comment ref="E15" authorId="0">
      <text>
        <r>
          <rPr>
            <sz val="10"/>
            <rFont val="Arial"/>
            <family val="2"/>
          </rPr>
          <t xml:space="preserve">Management fit-out allowance pending layout and fixture tender.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8</xdr:rowOff>
              </xdr:from>
              <xdr:to>
                <xdr:col>1</xdr:col>
                <xdr:colOff>55</xdr:colOff>
                <xdr:row>11</xdr:row>
                <xdr:rowOff>6</xdr:rowOff>
              </xdr:to>
            </anchor>
          </commentPr>
        </mc:Choice>
        <mc:Fallback/>
      </mc:AlternateContent>
    </comment>
    <comment ref="E16" authorId="0">
      <text>
        <r>
          <rPr>
            <sz val="10"/>
            <rFont val="Arial"/>
            <family val="2"/>
          </rPr>
          <t xml:space="preserve">Management allowance pending seating capacity, brand design and accessibility review.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30</xdr:rowOff>
              </xdr:from>
              <xdr:to>
                <xdr:col>1</xdr:col>
                <xdr:colOff>55</xdr:colOff>
                <xdr:row>11</xdr:row>
                <xdr:rowOff>31</xdr:rowOff>
              </xdr:to>
            </anchor>
          </commentPr>
        </mc:Choice>
        <mc:Fallback/>
      </mc:AlternateContent>
    </comment>
    <comment ref="E17" authorId="0">
      <text>
        <r>
          <rPr>
            <sz val="10"/>
            <rFont val="Arial"/>
            <family val="2"/>
          </rPr>
          <t xml:space="preserve">Management working-capital assumption pending supplier terms and opening menu.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52</xdr:rowOff>
              </xdr:from>
              <xdr:to>
                <xdr:col>1</xdr:col>
                <xdr:colOff>55</xdr:colOff>
                <xdr:row>11</xdr:row>
                <xdr:rowOff>49</xdr:rowOff>
              </xdr:to>
            </anchor>
          </commentPr>
        </mc:Choice>
        <mc:Fallback/>
      </mc:AlternateContent>
    </comment>
    <comment ref="E18" authorId="0">
      <text>
        <r>
          <rPr>
            <sz val="10"/>
            <rFont val="Arial"/>
            <family val="2"/>
          </rPr>
          <t xml:space="preserve">Management working-capital assumption. Use a narrow range, demos and replenishment rather than a full shoe/apparel size curve.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74</xdr:rowOff>
              </xdr:from>
              <xdr:to>
                <xdr:col>1</xdr:col>
                <xdr:colOff>55</xdr:colOff>
                <xdr:row>12</xdr:row>
                <xdr:rowOff>57</xdr:rowOff>
              </xdr:to>
            </anchor>
          </commentPr>
        </mc:Choice>
        <mc:Fallback/>
      </mc:AlternateContent>
    </comment>
    <comment ref="E19" authorId="0">
      <text>
        <r>
          <rPr>
            <sz val="10"/>
            <rFont val="Arial"/>
            <family val="2"/>
          </rPr>
          <t xml:space="preserve">Management professional and commissioning allowance; statutory premises fees are held in the separate approval register to avoid double counting.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34</xdr:rowOff>
              </xdr:from>
              <xdr:to>
                <xdr:col>1</xdr:col>
                <xdr:colOff>55</xdr:colOff>
                <xdr:row>13</xdr:row>
                <xdr:rowOff>18</xdr:rowOff>
              </xdr:to>
            </anchor>
          </commentPr>
        </mc:Choice>
        <mc:Fallback/>
      </mc:AlternateContent>
    </comment>
    <comment ref="F9" authorId="0">
      <text>
        <r>
          <rPr>
            <sz val="10"/>
            <rFont val="Arial"/>
            <family val="2"/>
          </rPr>
          <t xml:space="preserve">Management fit-out allowance pending concept design and tender.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4</xdr:row>
                <xdr:rowOff>3</xdr:rowOff>
              </xdr:to>
            </anchor>
          </commentPr>
        </mc:Choice>
        <mc:Fallback/>
      </mc:AlternateContent>
    </comment>
    <comment ref="F10" authorId="0">
      <text>
        <r>
          <rPr>
            <sz val="10"/>
            <rFont val="Arial"/>
            <family val="2"/>
          </rPr>
          <t xml:space="preserve">CaterKwik public ex-VAT commercial bean-to-cup prices range from about £1,800 to £13,000 before full enabling works and service cover; reviewed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12</xdr:rowOff>
              </xdr:from>
              <xdr:to>
                <xdr:col>1</xdr:col>
                <xdr:colOff>55</xdr:colOff>
                <xdr:row>8</xdr:row>
                <xdr:rowOff>6</xdr:rowOff>
              </xdr:to>
            </anchor>
          </commentPr>
        </mc:Choice>
        <mc:Fallback/>
      </mc:AlternateContent>
    </comment>
    <comment ref="F11" authorId="0">
      <text>
        <r>
          <rPr>
            <sz val="10"/>
            <rFont val="Arial"/>
            <family val="2"/>
          </rPr>
          <t xml:space="preserve">Clumsy Goat public ex-VAT anchors: bottle coolers about £322–£483, display refrigeration about £450–£1,006, glasswashers about £839–£1,339 and dishwashers about £1,328–£2,378; add installation and capacity uplift.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</xdr:row>
                <xdr:rowOff>7</xdr:rowOff>
              </xdr:from>
              <xdr:to>
                <xdr:col>1</xdr:col>
                <xdr:colOff>55</xdr:colOff>
                <xdr:row>9</xdr:row>
                <xdr:rowOff>50</xdr:rowOff>
              </xdr:to>
            </anchor>
          </commentPr>
        </mc:Choice>
        <mc:Fallback/>
      </mc:AlternateContent>
    </comment>
    <comment ref="F12" authorId="0">
      <text>
        <r>
          <rPr>
            <sz val="10"/>
            <rFont val="Arial"/>
            <family val="2"/>
          </rPr>
          <t xml:space="preserve">Lean case excludes hot preparation. Clumsy Goat lists a Lincat CiBO fast oven at about £2,485 ex VAT; traditional case allows broader kitchen equipment and services.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9</xdr:rowOff>
              </xdr:from>
              <xdr:to>
                <xdr:col>1</xdr:col>
                <xdr:colOff>55</xdr:colOff>
                <xdr:row>10</xdr:row>
                <xdr:rowOff>6</xdr:rowOff>
              </xdr:to>
            </anchor>
          </commentPr>
        </mc:Choice>
        <mc:Fallback/>
      </mc:AlternateContent>
    </comment>
    <comment ref="F13" authorId="0">
      <text>
        <r>
          <rPr>
            <sz val="10"/>
            <rFont val="Arial"/>
            <family val="2"/>
          </rPr>
          <t xml:space="preserve">Management range. Lean/hybrid launch is packaged-led; traditional case allows limited draught, cooling, gas, line-cleaning and installation. Quote after menu and licensed hours are fixed.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9</xdr:rowOff>
              </xdr:from>
              <xdr:to>
                <xdr:col>1</xdr:col>
                <xdr:colOff>55</xdr:colOff>
                <xdr:row>10</xdr:row>
                <xdr:rowOff>77</xdr:rowOff>
              </xdr:to>
            </anchor>
          </commentPr>
        </mc:Choice>
        <mc:Fallback/>
      </mc:AlternateContent>
    </comment>
    <comment ref="F14" authorId="0">
      <text>
        <r>
          <rPr>
            <sz val="10"/>
            <rFont val="Arial"/>
            <family val="2"/>
          </rPr>
          <t xml:space="preserve">Square UK public hardware and Restaurants Plus pricing reviewed 7 August 2026. Range includes accessories and implementation.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28</xdr:rowOff>
              </xdr:from>
              <xdr:to>
                <xdr:col>1</xdr:col>
                <xdr:colOff>55</xdr:colOff>
                <xdr:row>10</xdr:row>
                <xdr:rowOff>79</xdr:rowOff>
              </xdr:to>
            </anchor>
          </commentPr>
        </mc:Choice>
        <mc:Fallback/>
      </mc:AlternateContent>
    </comment>
    <comment ref="F15" authorId="0">
      <text>
        <r>
          <rPr>
            <sz val="10"/>
            <rFont val="Arial"/>
            <family val="2"/>
          </rPr>
          <t xml:space="preserve">Management fit-out allowance pending layout and fixture tender.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8</xdr:rowOff>
              </xdr:from>
              <xdr:to>
                <xdr:col>1</xdr:col>
                <xdr:colOff>55</xdr:colOff>
                <xdr:row>11</xdr:row>
                <xdr:rowOff>6</xdr:rowOff>
              </xdr:to>
            </anchor>
          </commentPr>
        </mc:Choice>
        <mc:Fallback/>
      </mc:AlternateContent>
    </comment>
    <comment ref="F16" authorId="0">
      <text>
        <r>
          <rPr>
            <sz val="10"/>
            <rFont val="Arial"/>
            <family val="2"/>
          </rPr>
          <t xml:space="preserve">Management allowance pending seating capacity, brand design and accessibility review.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30</xdr:rowOff>
              </xdr:from>
              <xdr:to>
                <xdr:col>1</xdr:col>
                <xdr:colOff>55</xdr:colOff>
                <xdr:row>11</xdr:row>
                <xdr:rowOff>31</xdr:rowOff>
              </xdr:to>
            </anchor>
          </commentPr>
        </mc:Choice>
        <mc:Fallback/>
      </mc:AlternateContent>
    </comment>
    <comment ref="F17" authorId="0">
      <text>
        <r>
          <rPr>
            <sz val="10"/>
            <rFont val="Arial"/>
            <family val="2"/>
          </rPr>
          <t xml:space="preserve">Management working-capital assumption pending supplier terms and opening menu.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52</xdr:rowOff>
              </xdr:from>
              <xdr:to>
                <xdr:col>1</xdr:col>
                <xdr:colOff>55</xdr:colOff>
                <xdr:row>11</xdr:row>
                <xdr:rowOff>49</xdr:rowOff>
              </xdr:to>
            </anchor>
          </commentPr>
        </mc:Choice>
        <mc:Fallback/>
      </mc:AlternateContent>
    </comment>
    <comment ref="F18" authorId="0">
      <text>
        <r>
          <rPr>
            <sz val="10"/>
            <rFont val="Arial"/>
            <family val="2"/>
          </rPr>
          <t xml:space="preserve">Management working-capital assumption. Use a narrow range, demos and replenishment rather than a full shoe/apparel size curve.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74</xdr:rowOff>
              </xdr:from>
              <xdr:to>
                <xdr:col>1</xdr:col>
                <xdr:colOff>55</xdr:colOff>
                <xdr:row>12</xdr:row>
                <xdr:rowOff>57</xdr:rowOff>
              </xdr:to>
            </anchor>
          </commentPr>
        </mc:Choice>
        <mc:Fallback/>
      </mc:AlternateContent>
    </comment>
    <comment ref="F19" authorId="0">
      <text>
        <r>
          <rPr>
            <sz val="10"/>
            <rFont val="Arial"/>
            <family val="2"/>
          </rPr>
          <t xml:space="preserve">Management professional and commissioning allowance; statutory premises fees are held in the separate approval register to avoid double counting.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34</xdr:rowOff>
              </xdr:from>
              <xdr:to>
                <xdr:col>1</xdr:col>
                <xdr:colOff>55</xdr:colOff>
                <xdr:row>13</xdr:row>
                <xdr:rowOff>18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<sst xmlns="http://schemas.openxmlformats.org/spreadsheetml/2006/main" count="409" uniqueCount="356">
  <si>
    <t xml:space="preserve">Trentham Padel Hospitality and Retail Decision Summary</t>
  </si>
  <si>
    <t xml:space="preserve">Launch recommendation: staged hybrid café, staffed packaged bar and narrow club shop</t>
  </si>
  <si>
    <t xml:space="preserve">(£ excluding VAT unless stated)</t>
  </si>
  <si>
    <t xml:space="preserve">Decision metric</t>
  </si>
  <si>
    <t xml:space="preserve">Lean</t>
  </si>
  <si>
    <t xml:space="preserve">Hybrid</t>
  </si>
  <si>
    <t xml:space="preserve">Traditional</t>
  </si>
  <si>
    <t xml:space="preserve">Management interpretation</t>
  </si>
  <si>
    <t xml:space="preserve">Installed capex</t>
  </si>
  <si>
    <t xml:space="preserve">Capital budget excludes main venue fit-out and vending pilot.</t>
  </si>
  <si>
    <t xml:space="preserve">Annual net sales</t>
  </si>
  <si>
    <t xml:space="preserve">Modelled from player visits only; excludes spectators and events.</t>
  </si>
  <si>
    <t xml:space="preserve">Annual operating contribution</t>
  </si>
  <si>
    <t xml:space="preserve">Before shared property and venue overhead.</t>
  </si>
  <si>
    <t xml:space="preserve">Operating contribution margin</t>
  </si>
  <si>
    <t xml:space="preserve">Traditional service is not automatically more profitable.</t>
  </si>
  <si>
    <t xml:space="preserve">Break-even net sales</t>
  </si>
  <si>
    <t xml:space="preserve">Required sales at the scenario gross margin.</t>
  </si>
  <si>
    <t xml:space="preserve">Simple payback</t>
  </si>
  <si>
    <t xml:space="preserve">Only meaningful when operating contribution is positive.</t>
  </si>
  <si>
    <t xml:space="preserve">Recommended launch configuration</t>
  </si>
  <si>
    <t xml:space="preserve">Operating model</t>
  </si>
  <si>
    <t xml:space="preserve">Hybrid: staffed peak service, controlled low-staff extensions and vending outside staffed retail hours.</t>
  </si>
  <si>
    <t xml:space="preserve">Café</t>
  </si>
  <si>
    <t xml:space="preserve">Fresh-milk bean-to-cup coffee, pastries, cold pre-packed food and a tightly controlled fast-oven menu only if demand supports it.</t>
  </si>
  <si>
    <t xml:space="preserve">Bar</t>
  </si>
  <si>
    <t xml:space="preserve">Packaged beer/cider, wine, low/no-alcohol and soft drinks during staffed licensed periods; no unattended alcohol. Defer draught until measured volume covers cellar and wastage.</t>
  </si>
  <si>
    <t xml:space="preserve">Club shop</t>
  </si>
  <si>
    <t xml:space="preserve">Three racket price bands, demos, balls, grips, socks and small branded capsule. Use assisted ordering for shoes and broad apparel rather than holding a full size curve.</t>
  </si>
  <si>
    <t xml:space="preserve">Decision gate</t>
  </si>
  <si>
    <t xml:space="preserve">Run a 12-week post-opening test. Expand only when sales per staffed hour, wastage, stock turn and customer demand meet the board-approved thresholds.</t>
  </si>
  <si>
    <t xml:space="preserve">Hospitality and Retail Assumptions</t>
  </si>
  <si>
    <t xml:space="preserve">Editable lean, hybrid and traditional operating-model inputs</t>
  </si>
  <si>
    <t xml:space="preserve">Category</t>
  </si>
  <si>
    <t xml:space="preserve">Assumption</t>
  </si>
  <si>
    <t xml:space="preserve">Unit</t>
  </si>
  <si>
    <t xml:space="preserve">Evidence basis</t>
  </si>
  <si>
    <t xml:space="preserve">Venue</t>
  </si>
  <si>
    <t xml:space="preserve">Padel courts</t>
  </si>
  <si>
    <t xml:space="preserve">count</t>
  </si>
  <si>
    <t xml:space="preserve">Management planning assumption. Six courts match the original Your Padel Uttoxeter planning case; validate final Trentham test fit.</t>
  </si>
  <si>
    <t xml:space="preserve">Public opening hours per day</t>
  </si>
  <si>
    <t xml:space="preserve">hours</t>
  </si>
  <si>
    <t xml:space="preserve">Management assumption based on a 07:00–23:00 weekday operating window; final hours depend on planning and premises conditions.</t>
  </si>
  <si>
    <t xml:space="preserve">Operating days per year</t>
  </si>
  <si>
    <t xml:space="preserve">days</t>
  </si>
  <si>
    <t xml:space="preserve">Management assumption allowing five closure/maintenance days per year.</t>
  </si>
  <si>
    <t xml:space="preserve">Average occupied booking length</t>
  </si>
  <si>
    <t xml:space="preserve">Management modelling assumption; replace with actual booking mix. Uttoxeter planning used one-hour blocks, while UK padel commonly includes longer sessions.</t>
  </si>
  <si>
    <t xml:space="preserve">Players per occupied booking</t>
  </si>
  <si>
    <t xml:space="preserve">Doubles padel assumption; singles and coaching create a lower realised player count.</t>
  </si>
  <si>
    <t xml:space="preserve">Demand</t>
  </si>
  <si>
    <t xml:space="preserve">Occupied court-hour utilisation</t>
  </si>
  <si>
    <t xml:space="preserve">%</t>
  </si>
  <si>
    <t xml:space="preserve">Management scenario assumption; not a market forecast. Track by hour and court in Playtomic.</t>
  </si>
  <si>
    <t xml:space="preserve">Player visits buying café/bar</t>
  </si>
  <si>
    <t xml:space="preserve">% visits</t>
  </si>
  <si>
    <t xml:space="preserve">Management scenario assumption excluding non-player guests. Measure unique transactions divided by player visits.</t>
  </si>
  <si>
    <t xml:space="preserve">Average café/bar basket, net of VAT</t>
  </si>
  <si>
    <t xml:space="preserve">£/transaction</t>
  </si>
  <si>
    <t xml:space="preserve">Management scenario assumption. EPOS prices must be converted from VAT-inclusive menu prices to net sales by SKU.</t>
  </si>
  <si>
    <t xml:space="preserve">Player visits buying staffed club-shop goods</t>
  </si>
  <si>
    <t xml:space="preserve">Management scenario assumption excluding vending transactions to prevent double counting.</t>
  </si>
  <si>
    <t xml:space="preserve">Average staffed club-shop basket, net of VAT</t>
  </si>
  <si>
    <t xml:space="preserve">Management scenario assumption reflecting a narrow mix of rackets, accessories and apparel.</t>
  </si>
  <si>
    <t xml:space="preserve">Variable costs</t>
  </si>
  <si>
    <t xml:space="preserve">Café/bar cost of goods</t>
  </si>
  <si>
    <t xml:space="preserve">% sales</t>
  </si>
  <si>
    <t xml:space="preserve">Management assumption pending tenders. Packaged drinks and coffee differ materially; calculate product margin in EPOS.</t>
  </si>
  <si>
    <t xml:space="preserve">Club-shop cost of goods</t>
  </si>
  <si>
    <t xml:space="preserve">Management assumption informed by Swoop public ex-VAT wholesale/RRP examples: consumables materially outperform rackets. Tender all key SKUs.</t>
  </si>
  <si>
    <t xml:space="preserve">Card-present processing fee</t>
  </si>
  <si>
    <t xml:space="preserve">Square UK standard card-present rate reviewed 7 August 2026: 1.75%. Contracted rates may differ.</t>
  </si>
  <si>
    <t xml:space="preserve">Café/bar waste and spoilage reserve</t>
  </si>
  <si>
    <t xml:space="preserve">% fb sales</t>
  </si>
  <si>
    <t xml:space="preserve">Management control reserve pending actual stock counts and disposals.</t>
  </si>
  <si>
    <t xml:space="preserve">Club-shop shrinkage and returns reserve</t>
  </si>
  <si>
    <t xml:space="preserve">% shop sales</t>
  </si>
  <si>
    <t xml:space="preserve">Management reserve pending cycle-count and returns data.</t>
  </si>
  <si>
    <t xml:space="preserve">Labour</t>
  </si>
  <si>
    <t xml:space="preserve">Staffed café/bar/shop hours per week</t>
  </si>
  <si>
    <t xml:space="preserve">hours/week</t>
  </si>
  <si>
    <t xml:space="preserve">Management duty-model assumption. This is labour hours, not public opening hours; peak overlap can create multiple hours per clock hour.</t>
  </si>
  <si>
    <t xml:space="preserve">Loaded front-line labour rate</t>
  </si>
  <si>
    <t xml:space="preserve">£/paid hour</t>
  </si>
  <si>
    <t xml:space="preserve">Management assumption above the 2026 NLW of £12.71, allowing employer NI, pension, holiday, training, absence and role mix. Rebuild from actual contracts.</t>
  </si>
  <si>
    <t xml:space="preserve">Share of cross-trained labour allocated to hospitality/retail</t>
  </si>
  <si>
    <t xml:space="preserve">% labour</t>
  </si>
  <si>
    <t xml:space="preserve">Management allocation assumption. The master venue model must include the unallocated share elsewhere, so this is not a labour saving.</t>
  </si>
  <si>
    <t xml:space="preserve">Fixed costs</t>
  </si>
  <si>
    <t xml:space="preserve">Hospitality/retail fixed operating costs</t>
  </si>
  <si>
    <t xml:space="preserve">£/year</t>
  </si>
  <si>
    <t xml:space="preserve">Management allowance for equipment servicing, licences, software increment, smallwares replacement, laundry/cleaning and training; excludes COGS, labour and wider property overhead.</t>
  </si>
  <si>
    <t xml:space="preserve">Capex</t>
  </si>
  <si>
    <t xml:space="preserve">Implementation contingency</t>
  </si>
  <si>
    <t xml:space="preserve">% pre-contingency</t>
  </si>
  <si>
    <t xml:space="preserve">Management allowance reflecting fit-out and supplier-quote uncertainty.</t>
  </si>
  <si>
    <t xml:space="preserve">Hospitality and Retail Capital Budget</t>
  </si>
  <si>
    <t xml:space="preserve">Planning ranges by operating model; separate statutory and full-building works are excluded</t>
  </si>
  <si>
    <t xml:space="preserve">(£ excluding VAT)</t>
  </si>
  <si>
    <t xml:space="preserve">Cost item</t>
  </si>
  <si>
    <t xml:space="preserve">Evidence / basis</t>
  </si>
  <si>
    <t xml:space="preserve">Counter, joinery, finishes and accessible service point</t>
  </si>
  <si>
    <t xml:space="preserve">Management fit-out allowance pending concept design and tender.</t>
  </si>
  <si>
    <t xml:space="preserve">Commercial coffee system, filtration, install and backup method</t>
  </si>
  <si>
    <t xml:space="preserve">CaterKwik public ex-VAT commercial bean-to-cup prices range from about £1,800 to £13,000 before full enabling works and service cover; reviewed 7 August 2026.</t>
  </si>
  <si>
    <t xml:space="preserve">Refrigeration, glasswasher/dishwasher and smallwares</t>
  </si>
  <si>
    <t xml:space="preserve">Clumsy Goat public ex-VAT anchors: bottle coolers about £322–£483, display refrigeration about £450–£1,006, glasswashers about £839–£1,339 and dishwashers about £1,328–£2,378; add installation and capacity uplift.</t>
  </si>
  <si>
    <t xml:space="preserve">Light food preparation / fast oven</t>
  </si>
  <si>
    <t xml:space="preserve">Lean case excludes hot preparation. Clumsy Goat lists a Lincat CiBO fast oven at about £2,485 ex VAT; traditional case allows broader kitchen equipment and services.</t>
  </si>
  <si>
    <t xml:space="preserve">Packaged bar / draught cellar and dispense</t>
  </si>
  <si>
    <t xml:space="preserve">Management range. Lean/hybrid launch is packaged-led; traditional case allows limited draught, cooling, gas, line-cleaning and installation. Quote after menu and licensed hours are fixed.</t>
  </si>
  <si>
    <t xml:space="preserve">EPOS, printers, scanners and kitchen display</t>
  </si>
  <si>
    <t xml:space="preserve">Square UK public hardware and Restaurants Plus pricing reviewed 7 August 2026. Range includes accessories and implementation.</t>
  </si>
  <si>
    <t xml:space="preserve">Club-shop fixtures, secure display and stockroom</t>
  </si>
  <si>
    <t xml:space="preserve">Management fit-out allowance pending layout and fixture tender.</t>
  </si>
  <si>
    <t xml:space="preserve">Loose furniture, signage and merchandising</t>
  </si>
  <si>
    <t xml:space="preserve">Management allowance pending seating capacity, brand design and accessibility review.</t>
  </si>
  <si>
    <t xml:space="preserve">Opening café/bar stock and disposables</t>
  </si>
  <si>
    <t xml:space="preserve">Management working-capital assumption pending supplier terms and opening menu.</t>
  </si>
  <si>
    <t xml:space="preserve">Opening shop/demo stock</t>
  </si>
  <si>
    <t xml:space="preserve">Management working-capital assumption. Use a narrow range, demos and replenishment rather than a full shoe/apparel size curve.</t>
  </si>
  <si>
    <t xml:space="preserve">Design, food-safety, licensing and commissioning increment</t>
  </si>
  <si>
    <t xml:space="preserve">Management professional and commissioning allowance; statutory premises fees are held in the separate approval register to avoid double counting.</t>
  </si>
  <si>
    <t xml:space="preserve">Pre-contingency subtotal</t>
  </si>
  <si>
    <t xml:space="preserve">Contingency</t>
  </si>
  <si>
    <t xml:space="preserve">Installed hospitality/retail capex</t>
  </si>
  <si>
    <t xml:space="preserve">Boundary</t>
  </si>
  <si>
    <t xml:space="preserve">Excludes the vending/locker pilot, full venue network/CCTV, base-build toilets/drainage/HVAC, planning/building-control fees, rent, rates and main venue payroll. Prevent double counting in the master model.</t>
  </si>
  <si>
    <t xml:space="preserve">Hospitality and Retail Scenario Economics</t>
  </si>
  <si>
    <t xml:space="preserve">Net sales and operating contribution before rent, rates, tax, financing and shared venue overhead</t>
  </si>
  <si>
    <t xml:space="preserve">(£ per year unless stated)</t>
  </si>
  <si>
    <t xml:space="preserve">Metric</t>
  </si>
  <si>
    <t xml:space="preserve">Interpretation</t>
  </si>
  <si>
    <t xml:space="preserve">Occupied court hours</t>
  </si>
  <si>
    <t xml:space="preserve">Court capacity multiplied by assumed utilisation.</t>
  </si>
  <si>
    <t xml:space="preserve">Player visits</t>
  </si>
  <si>
    <t xml:space="preserve">Derived from occupied hours, average booking length and four-player doubles assumption.</t>
  </si>
  <si>
    <t xml:space="preserve">Café/bar net sales</t>
  </si>
  <si>
    <t xml:space="preserve">Excludes VAT; includes no unattended alcohol.</t>
  </si>
  <si>
    <t xml:space="preserve">Staffed club-shop net sales</t>
  </si>
  <si>
    <t xml:space="preserve">Excludes vending/locker revenue and VAT.</t>
  </si>
  <si>
    <t xml:space="preserve">Total net sales</t>
  </si>
  <si>
    <t xml:space="preserve">Café/bar plus staffed shop.</t>
  </si>
  <si>
    <t xml:space="preserve">Purchases consumed, not supplier invoices paid.</t>
  </si>
  <si>
    <t xml:space="preserve">Racket mix can depress margin materially.</t>
  </si>
  <si>
    <t xml:space="preserve">Card processing fees</t>
  </si>
  <si>
    <t xml:space="preserve">Square standard card-present assumption.</t>
  </si>
  <si>
    <t xml:space="preserve">Food/drink wastage reserve</t>
  </si>
  <si>
    <t xml:space="preserve">Must reconcile to disposal and stock-count records.</t>
  </si>
  <si>
    <t xml:space="preserve">Shop shrinkage/returns reserve</t>
  </si>
  <si>
    <t xml:space="preserve">Cycle-count and returns control.</t>
  </si>
  <si>
    <t xml:space="preserve">Gross contribution</t>
  </si>
  <si>
    <t xml:space="preserve">After product, payment, waste and shrinkage costs.</t>
  </si>
  <si>
    <t xml:space="preserve">Allocated hospitality/retail labour</t>
  </si>
  <si>
    <t xml:space="preserve">Only the chosen share of cross-trained labour; remaining payroll belongs elsewhere in the master model.</t>
  </si>
  <si>
    <t xml:space="preserve">Fixed operating costs</t>
  </si>
  <si>
    <t xml:space="preserve">Service, software, training and smallwares allowance.</t>
  </si>
  <si>
    <t xml:space="preserve">Net operating contribution</t>
  </si>
  <si>
    <t xml:space="preserve">Before shared property/venue overhead, tax, depreciation and financing.</t>
  </si>
  <si>
    <t xml:space="preserve">Gross contribution margin</t>
  </si>
  <si>
    <t xml:space="preserve">Gross contribution divided by net sales.</t>
  </si>
  <si>
    <t xml:space="preserve">Net operating contribution margin</t>
  </si>
  <si>
    <t xml:space="preserve">Net operating contribution divided by net sales.</t>
  </si>
  <si>
    <t xml:space="preserve">Sales needed to cover allocated labour and fixed costs at the scenario gross contribution rate.</t>
  </si>
  <si>
    <t xml:space="preserve">Links to the capital budget.</t>
  </si>
  <si>
    <t xml:space="preserve">Shown only where annual operating contribution is positive.</t>
  </si>
  <si>
    <t xml:space="preserve">Opening Assortment and Channel Rules</t>
  </si>
  <si>
    <t xml:space="preserve">Keep high-service products in the staffed shop and convenience products in vending</t>
  </si>
  <si>
    <t xml:space="preserve">(Planning parameters; final buy requires trade quotations)</t>
  </si>
  <si>
    <t xml:space="preserve">Launch range</t>
  </si>
  <si>
    <t xml:space="preserve">Primary channel</t>
  </si>
  <si>
    <t xml:space="preserve">Stock rule</t>
  </si>
  <si>
    <t xml:space="preserve">Margin/control note</t>
  </si>
  <si>
    <t xml:space="preserve">Day-one decision</t>
  </si>
  <si>
    <t xml:space="preserve">Racket demos</t>
  </si>
  <si>
    <t xml:space="preserve">8–12 labelled rackets across beginner, control and power profiles</t>
  </si>
  <si>
    <t xml:space="preserve">Staffed shop / demo locker</t>
  </si>
  <si>
    <t xml:space="preserve">Asset register; inspection at issue and return</t>
  </si>
  <si>
    <t xml:space="preserve">Rental/demo economics, not normal retail margin</t>
  </si>
  <si>
    <t xml:space="preserve">Include</t>
  </si>
  <si>
    <t xml:space="preserve">Retail rackets</t>
  </si>
  <si>
    <t xml:space="preserve">12–24 units across three price bands</t>
  </si>
  <si>
    <t xml:space="preserve">Staffed shop / assisted order</t>
  </si>
  <si>
    <t xml:space="preserve">Reorder by sell-through; avoid duplicate cosmetic SKUs</t>
  </si>
  <si>
    <t xml:space="preserve">Public trade examples imply rackets can be only 17–22% gross margin after VAT normalisation</t>
  </si>
  <si>
    <t xml:space="preserve">Include narrowly</t>
  </si>
  <si>
    <t xml:space="preserve">Balls</t>
  </si>
  <si>
    <t xml:space="preserve">Two lines: value and premium</t>
  </si>
  <si>
    <t xml:space="preserve">Vending plus staffed shop</t>
  </si>
  <si>
    <t xml:space="preserve">Case reorder point; monitor pressure/age</t>
  </si>
  <si>
    <t xml:space="preserve">Public examples imply about 51% gross margin before fees/labour</t>
  </si>
  <si>
    <t xml:space="preserve">Grips/protectors</t>
  </si>
  <si>
    <t xml:space="preserve">Small colour range</t>
  </si>
  <si>
    <t xml:space="preserve">High-frequency cycle count</t>
  </si>
  <si>
    <t xml:space="preserve">Public examples imply about 55% gross margin before fees/labour</t>
  </si>
  <si>
    <t xml:space="preserve">Shoes</t>
  </si>
  <si>
    <t xml:space="preserve">Display samples only; no full size curve</t>
  </si>
  <si>
    <t xml:space="preserve">Assisted order / click-and-collect</t>
  </si>
  <si>
    <t xml:space="preserve">Order to customer; limited returns exposure</t>
  </si>
  <si>
    <t xml:space="preserve">Avoid trapped working capital and end-of-season markdowns</t>
  </si>
  <si>
    <t xml:space="preserve">Defer stock depth</t>
  </si>
  <si>
    <t xml:space="preserve">Apparel</t>
  </si>
  <si>
    <t xml:space="preserve">Own-label tee/hoodie/socks capsule</t>
  </si>
  <si>
    <t xml:space="preserve">Staffed shop / online preorder</t>
  </si>
  <si>
    <t xml:space="preserve">Small batches and preorders</t>
  </si>
  <si>
    <t xml:space="preserve">Potentially stronger margin but size/season risk</t>
  </si>
  <si>
    <t xml:space="preserve">Pilot</t>
  </si>
  <si>
    <t xml:space="preserve">Packaged sports drinks</t>
  </si>
  <si>
    <t xml:space="preserve">Water, isotonic, low/no-sugar</t>
  </si>
  <si>
    <t xml:space="preserve">Vending plus café</t>
  </si>
  <si>
    <t xml:space="preserve">FEFO and temperature/expiry control</t>
  </si>
  <si>
    <t xml:space="preserve">Public examples imply about 40% gross margin before fees/labour</t>
  </si>
  <si>
    <t xml:space="preserve">Alcohol</t>
  </si>
  <si>
    <t xml:space="preserve">Packaged beer/cider, wine, low/no-alcohol</t>
  </si>
  <si>
    <t xml:space="preserve">Staffed licensed bar only</t>
  </si>
  <si>
    <t xml:space="preserve">AWRS supplier check, secure stock, age/refusal controls</t>
  </si>
  <si>
    <t xml:space="preserve">Never place in unattended vending</t>
  </si>
  <si>
    <t xml:space="preserve">Include only when licensed</t>
  </si>
  <si>
    <t xml:space="preserve">Working-capital rule</t>
  </si>
  <si>
    <t xml:space="preserve">No category receives a second deep buy until the first order has achieved its target sell-through, margin after markdown and acceptable stock-turn days. Vending revenue is excluded from the shop scenario model to avoid double counting with the separate vending workbook.</t>
  </si>
  <si>
    <t xml:space="preserve">Hospitality and Retail Supplier Tender Register</t>
  </si>
  <si>
    <t xml:space="preserve">Obtain like-for-like written offers and complete operational tests before award</t>
  </si>
  <si>
    <t xml:space="preserve">(Commercial fields to be completed during procurement)</t>
  </si>
  <si>
    <t xml:space="preserve">Package</t>
  </si>
  <si>
    <t xml:space="preserve">Minimum tender scope</t>
  </si>
  <si>
    <t xml:space="preserve">Evidence required</t>
  </si>
  <si>
    <t xml:space="preserve">Price basis</t>
  </si>
  <si>
    <t xml:space="preserve">Service level</t>
  </si>
  <si>
    <t xml:space="preserve">Exit/termination</t>
  </si>
  <si>
    <t xml:space="preserve">Primary risk</t>
  </si>
  <si>
    <t xml:space="preserve">Status</t>
  </si>
  <si>
    <t xml:space="preserve">Coffee system</t>
  </si>
  <si>
    <t xml:space="preserve">Machine, water treatment, beans/milk consumables, training, telemetry and backup method</t>
  </si>
  <si>
    <t xml:space="preserve">Capacity test, drink cost, cleaning time, service references</t>
  </si>
  <si>
    <t xml:space="preserve">Purchase, lease and loan tied to coffee volume</t>
  </si>
  <si>
    <t xml:space="preserve">Peak response and replacement machine</t>
  </si>
  <si>
    <t xml:space="preserve">Early termination, title and de-installation</t>
  </si>
  <si>
    <t xml:space="preserve">Low headline lease conceals expensive consumable tie</t>
  </si>
  <si>
    <t xml:space="preserve">Tender</t>
  </si>
  <si>
    <t xml:space="preserve">Food supply</t>
  </si>
  <si>
    <t xml:space="preserve">Pre-packed sandwiches, pastries and light menu</t>
  </si>
  <si>
    <t xml:space="preserve">Ingredients/allergens, shelf life, traceability, recall and delivery temperature</t>
  </si>
  <si>
    <t xml:space="preserve">Unit price, minimum order, delivery and returns</t>
  </si>
  <si>
    <t xml:space="preserve">On-time/in-full and recall support</t>
  </si>
  <si>
    <t xml:space="preserve">Notice and obsolete stock</t>
  </si>
  <si>
    <t xml:space="preserve">Waste overwhelms gross margin</t>
  </si>
  <si>
    <t xml:space="preserve">Soft drinks</t>
  </si>
  <si>
    <t xml:space="preserve">Core water/isotonic/low-sugar range</t>
  </si>
  <si>
    <t xml:space="preserve">Case configuration, expiry, EPR/packaging data</t>
  </si>
  <si>
    <t xml:space="preserve">Delivered case price and rebates</t>
  </si>
  <si>
    <t xml:space="preserve">Emergency replenishment</t>
  </si>
  <si>
    <t xml:space="preserve">No exclusivity without value</t>
  </si>
  <si>
    <t xml:space="preserve">Rebates distort range choice</t>
  </si>
  <si>
    <t xml:space="preserve">Packaged launch range; optional later draught</t>
  </si>
  <si>
    <t xml:space="preserve">AWRS URN, product provenance and responsible retail support</t>
  </si>
  <si>
    <t xml:space="preserve">Delivered price, minimum order, loaned equipment</t>
  </si>
  <si>
    <t xml:space="preserve">Delivery window and outage response</t>
  </si>
  <si>
    <t xml:space="preserve">Uplifts, tied terms and equipment removal</t>
  </si>
  <si>
    <t xml:space="preserve">Licensing, shrinkage and cellar waste</t>
  </si>
  <si>
    <t xml:space="preserve">Tender after licence scope</t>
  </si>
  <si>
    <t xml:space="preserve">Padel goods</t>
  </si>
  <si>
    <t xml:space="preserve">Rackets, demo fleet, balls, grips, accessories and assisted-order capability</t>
  </si>
  <si>
    <t xml:space="preserve">Trade list, authenticity, warranty, returns and stock feed</t>
  </si>
  <si>
    <t xml:space="preserve">Net trade, carriage, minimums, rebates</t>
  </si>
  <si>
    <t xml:space="preserve">Two-to-three-day replenishment target</t>
  </si>
  <si>
    <t xml:space="preserve">Sell-off and unsold seasonal stock</t>
  </si>
  <si>
    <t xml:space="preserve">Racket margin and markdown risk</t>
  </si>
  <si>
    <t xml:space="preserve">EPOS/payments</t>
  </si>
  <si>
    <t xml:space="preserve">Till, handheld, stock, permissions, refunds, close-of-day and accounting export</t>
  </si>
  <si>
    <t xml:space="preserve">Live scripted demo and fee schedule</t>
  </si>
  <si>
    <t xml:space="preserve">Hardware, software and transaction fees</t>
  </si>
  <si>
    <t xml:space="preserve">24/7 critical support for bar hours</t>
  </si>
  <si>
    <t xml:space="preserve">Full export and no punitive exit</t>
  </si>
  <si>
    <t xml:space="preserve">Fragmented reconciliation with Playtomic/vending</t>
  </si>
  <si>
    <t xml:space="preserve">Square launch baseline</t>
  </si>
  <si>
    <t xml:space="preserve">Cleaning/pest/laundry</t>
  </si>
  <si>
    <t xml:space="preserve">Scheduled and emergency service for food/bar areas</t>
  </si>
  <si>
    <t xml:space="preserve">RAMS, chemicals, insurance and callout coverage</t>
  </si>
  <si>
    <t xml:space="preserve">Fixed visit plus callout rate</t>
  </si>
  <si>
    <t xml:space="preserve">Pest/food incident response</t>
  </si>
  <si>
    <t xml:space="preserve">Notice and service records return</t>
  </si>
  <si>
    <t xml:space="preserve">Unrecorded visits and out-of-hours gaps</t>
  </si>
  <si>
    <t xml:space="preserve">Award rule</t>
  </si>
  <si>
    <t xml:space="preserve">Score total cost, uptime/service, compliance evidence, data/stock export, replenishment certainty and exit terms. Do not award on headline machine price or rebate alone.</t>
  </si>
  <si>
    <t xml:space="preserve">Hospitality and Retail Source Register</t>
  </si>
  <si>
    <t xml:space="preserve">Primary official and supplier evidence used in the model</t>
  </si>
  <si>
    <t xml:space="preserve">(Accessed 7 August 2026 unless stated)</t>
  </si>
  <si>
    <t xml:space="preserve">Ref</t>
  </si>
  <si>
    <t xml:space="preserve">Source</t>
  </si>
  <si>
    <t xml:space="preserve">URL</t>
  </si>
  <si>
    <t xml:space="preserve">Evidence used</t>
  </si>
  <si>
    <t xml:space="preserve">Quality</t>
  </si>
  <si>
    <t xml:space="preserve">Limitation</t>
  </si>
  <si>
    <t xml:space="preserve">Your Padel Uttoxeter planning case and operating evidence</t>
  </si>
  <si>
    <t xml:space="preserve">https://eaststaffs-publicportal.statmap.co.uk/horizoNext/publicportal/planningapplications/642744</t>
  </si>
  <si>
    <t xml:space="preserve">Venue size, ancillary scope, declared staffing and hours</t>
  </si>
  <si>
    <t xml:space="preserve">Primary council record</t>
  </si>
  <si>
    <t xml:space="preserve">Application and current operation diverge; not audited accounts</t>
  </si>
  <si>
    <t xml:space="preserve">Your Padel FAQ</t>
  </si>
  <si>
    <t xml:space="preserve">https://www.yourpadel.co.uk/faqs</t>
  </si>
  <si>
    <t xml:space="preserve">Drinks fridge, café/bar intent, rentals and retail</t>
  </si>
  <si>
    <t xml:space="preserve">Primary venue</t>
  </si>
  <si>
    <t xml:space="preserve">No published rota or hospitality accounts</t>
  </si>
  <si>
    <t xml:space="preserve">Home Office alcohol licensing</t>
  </si>
  <si>
    <t xml:space="preserve">https://www.gov.uk/guidance/alcohol-licensing</t>
  </si>
  <si>
    <t xml:space="preserve">Premises licence, DPS, personal licence, AWRS and mandatory conditions</t>
  </si>
  <si>
    <t xml:space="preserve">Official</t>
  </si>
  <si>
    <t xml:space="preserve">Final conditions are premises-specific</t>
  </si>
  <si>
    <t xml:space="preserve">Stoke Licensing Policy 2025–2030</t>
  </si>
  <si>
    <t xml:space="preserve">https://www.stoke.gov.uk/download/downloads/id/2667/draft_statement_of_licensing_policy_2025_-_2030.pdf</t>
  </si>
  <si>
    <t xml:space="preserve">Local licensing objectives and application considerations</t>
  </si>
  <si>
    <t xml:space="preserve">Primary council policy</t>
  </si>
  <si>
    <t xml:space="preserve">Final address may fall outside Stoke boundary</t>
  </si>
  <si>
    <t xml:space="preserve">Digital age-verification update</t>
  </si>
  <si>
    <t xml:space="preserve">https://enablingdigitalidentity.blog.gov.uk/2026/06/30/enabling-the-use-of-digital-verification-services-for-alcohol-age-checks-in-england-and-wales/</t>
  </si>
  <si>
    <t xml:space="preserve">Legislation laid but timetable/guidance still pending at evidence date</t>
  </si>
  <si>
    <t xml:space="preserve">Official government update</t>
  </si>
  <si>
    <t xml:space="preserve">Does not authorise unattended alcohol</t>
  </si>
  <si>
    <t xml:space="preserve">HMRC VAT Notice 709/1</t>
  </si>
  <si>
    <t xml:space="preserve">https://www.gov.uk/guidance/catering-takeaway-food-and-vat-notice-7091</t>
  </si>
  <si>
    <t xml:space="preserve">Catering, takeaway and vending VAT treatment</t>
  </si>
  <si>
    <t xml:space="preserve">Product/context mapping still requires accounting review</t>
  </si>
  <si>
    <t xml:space="preserve">HMRC VAT Notice 701/14</t>
  </si>
  <si>
    <t xml:space="preserve">https://www.gov.uk/guidance/food-products-and-vat-notice-70114</t>
  </si>
  <si>
    <t xml:space="preserve">Food/drink product VAT treatment</t>
  </si>
  <si>
    <t xml:space="preserve">Mixed products require SKU analysis</t>
  </si>
  <si>
    <t xml:space="preserve">Square UK Restaurants pricing</t>
  </si>
  <si>
    <t xml:space="preserve">https://squareup.com/gb/en/point-of-sale/restaurants/pricing</t>
  </si>
  <si>
    <t xml:space="preserve">Software, hardware and transaction prices</t>
  </si>
  <si>
    <t xml:space="preserve">Supplier primary</t>
  </si>
  <si>
    <t xml:space="preserve">Contracted rates and future prices may differ</t>
  </si>
  <si>
    <t xml:space="preserve">CaterKwik bean-to-cup range</t>
  </si>
  <si>
    <t xml:space="preserve">https://www.caterkwik.co.uk/shop/commercial-catering-equipment/coffee-machinesgrinders/bean-to-cup-automatic-coffee-machines/</t>
  </si>
  <si>
    <t xml:space="preserve">Current ex-VAT purchase and lease anchors</t>
  </si>
  <si>
    <t xml:space="preserve">Product price is not installed total cost</t>
  </si>
  <si>
    <t xml:space="preserve">Clumsy Goat catering equipment</t>
  </si>
  <si>
    <t xml:space="preserve">https://clumsygoat.co.uk/pages/catering-equipment</t>
  </si>
  <si>
    <t xml:space="preserve">Refrigeration, glasswasher, dishwasher and fast-oven prices</t>
  </si>
  <si>
    <t xml:space="preserve">Some listed lines may be unavailable; install excluded</t>
  </si>
  <si>
    <t xml:space="preserve">Express Padel B2B</t>
  </si>
  <si>
    <t xml:space="preserve">https://www.expresspadel.co.uk/pages/b2b-sign-up-form</t>
  </si>
  <si>
    <t xml:space="preserve">UK club trade account and replenishment capability</t>
  </si>
  <si>
    <t xml:space="preserve">Trade prices and terms are not public</t>
  </si>
  <si>
    <t xml:space="preserve">Swoop wholesale shop</t>
  </si>
  <si>
    <t xml:space="preserve">https://swoopvending.com/shop/</t>
  </si>
  <si>
    <t xml:space="preserve">Published ex-VAT padel and drink wholesale prices, RRPs and dispatch model</t>
  </si>
  <si>
    <t xml:space="preserve">Small assortment and stated RRP do not guarantee realised price</t>
  </si>
  <si>
    <t xml:space="preserve">2026 National Minimum Wage rates</t>
  </si>
  <si>
    <t xml:space="preserve">https://www.gov.uk/national-minimum-wage-rates</t>
  </si>
  <si>
    <t xml:space="preserve">NLW/NMW floor from April 2026</t>
  </si>
  <si>
    <t xml:space="preserve">Loaded labour depends on contract and worker profile</t>
  </si>
  <si>
    <t xml:space="preserve">2026 employer National Insurance</t>
  </si>
  <si>
    <t xml:space="preserve">https://www.gov.uk/national-insurance-rates-letters</t>
  </si>
  <si>
    <t xml:space="preserve">Standard employer contribution rate and bands</t>
  </si>
  <si>
    <t xml:space="preserve">Employment Allowance and category relief are entity-specific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</si>
</sst>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\£#,##0;[RED]&quot;(£&quot;#,##0\);\-"/>
    <numFmt numFmtId="166" formatCode="#,##0.0%"/>
    <numFmt numFmtId="167" formatCode="0.0\x"/>
    <numFmt numFmtId="168" formatCode="#,##0.0"/>
    <numFmt numFmtId="169" formatCode="\£#,##0.0;[RED]&quot;(£&quot;#,##0.0\);\-"/>
    <numFmt numFmtId="170" formatCode="#,##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Cambria"/>
      <family val="0"/>
      <charset val="1"/>
    </font>
    <font>
      <b val="true"/>
      <sz val="11"/>
      <name val="Cambria"/>
      <family val="0"/>
      <charset val="1"/>
    </font>
    <font>
      <i val="true"/>
      <sz val="10"/>
      <name val="Cambria"/>
      <family val="0"/>
      <charset val="1"/>
    </font>
    <font>
      <b val="true"/>
      <sz val="11"/>
      <color rgb="FF000000"/>
      <name val="Cambria"/>
      <family val="0"/>
      <charset val="1"/>
    </font>
    <font>
      <b val="true"/>
      <sz val="11"/>
      <color rgb="FF008000"/>
      <name val="Cambria"/>
      <family val="0"/>
      <charset val="1"/>
    </font>
    <font>
      <sz val="11"/>
      <color rgb="FF008000"/>
      <name val="Cambria"/>
      <family val="0"/>
      <charset val="1"/>
    </font>
    <font>
      <sz val="11"/>
      <color rgb="FF0000FF"/>
      <name val="Cambria"/>
      <family val="0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35B44"/>
        <bgColor rgb="FF333333"/>
      </patternFill>
    </fill>
    <fill>
      <patternFill patternType="solid">
        <fgColor rgb="FFCFE9E0"/>
        <bgColor rgb="FFCCFFFF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A6A6A6"/>
      </bottom>
      <diagonal/>
    </border>
    <border diagonalUp="false" diagonalDown="false">
      <left/>
      <right/>
      <top style="medium">
        <color rgb="FF135B44"/>
      </top>
      <bottom/>
      <diagonal/>
    </border>
    <border diagonalUp="false" diagonalDown="false">
      <left/>
      <right/>
      <top style="medium">
        <color rgb="FF135B44"/>
      </top>
      <bottom style="double"/>
      <diagonal/>
    </border>
    <border diagonalUp="false" diagonalDown="false">
      <left/>
      <right/>
      <top style="medium">
        <color rgb="FF135B44"/>
      </top>
      <bottom style="thin">
        <color rgb="FFA6A6A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6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9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000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FE9E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135B4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C3:H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2" min="1" style="0" width="20"/>
    <col collapsed="false" customWidth="true" hidden="false" outlineLevel="0" max="4" min="3" style="0" width="52"/>
    <col collapsed="false" customWidth="true" hidden="false" outlineLevel="0" max="6" min="5" style="0" width="27"/>
    <col collapsed="false" customWidth="true" hidden="false" outlineLevel="0" max="7" min="7" style="0" width="52"/>
    <col collapsed="false" customWidth="true" hidden="false" outlineLevel="0" max="8" min="8" style="0" width="10"/>
  </cols>
  <sheetData>
    <row r="3" customFormat="false" ht="19.7" hidden="false" customHeight="false" outlineLevel="0" collapsed="false">
      <c r="C3" s="1" t="s">
        <v>0</v>
      </c>
      <c r="D3" s="2"/>
      <c r="E3" s="2"/>
      <c r="F3" s="2"/>
      <c r="G3" s="2"/>
      <c r="H3" s="2"/>
    </row>
    <row r="5" customFormat="false" ht="15" hidden="false" customHeight="false" outlineLevel="0" collapsed="false">
      <c r="C5" s="3" t="s">
        <v>1</v>
      </c>
    </row>
    <row r="6" customFormat="false" ht="15" hidden="false" customHeight="false" outlineLevel="0" collapsed="false">
      <c r="C6" s="4" t="s">
        <v>2</v>
      </c>
    </row>
    <row r="8" customFormat="false" ht="16.4" hidden="false" customHeight="false" outlineLevel="0" collapsed="false">
      <c r="C8" s="5" t="s">
        <v>3</v>
      </c>
      <c r="D8" s="5" t="s">
        <v>4</v>
      </c>
      <c r="E8" s="5" t="s">
        <v>5</v>
      </c>
      <c r="F8" s="5" t="s">
        <v>6</v>
      </c>
      <c r="G8" s="5" t="s">
        <v>7</v>
      </c>
    </row>
    <row r="9" customFormat="false" ht="31.3" hidden="false" customHeight="false" outlineLevel="0" collapsed="false">
      <c r="C9" s="6" t="s">
        <v>8</v>
      </c>
      <c r="D9" s="7" t="n">
        <f aca="false">'Scenario Economics'!D26</f>
        <v>45540</v>
      </c>
      <c r="E9" s="7" t="n">
        <f aca="false">'Scenario Economics'!E26</f>
        <v>104720</v>
      </c>
      <c r="F9" s="7" t="n">
        <f aca="false">'Scenario Economics'!F26</f>
        <v>254150</v>
      </c>
      <c r="G9" s="8" t="s">
        <v>9</v>
      </c>
    </row>
    <row r="10" customFormat="false" ht="31.3" hidden="false" customHeight="false" outlineLevel="0" collapsed="false">
      <c r="C10" s="0" t="s">
        <v>10</v>
      </c>
      <c r="D10" s="9" t="n">
        <f aca="false">'Scenario Economics'!D13</f>
        <v>27820.8</v>
      </c>
      <c r="E10" s="9" t="n">
        <f aca="false">'Scenario Economics'!E13</f>
        <v>123264</v>
      </c>
      <c r="F10" s="9" t="n">
        <f aca="false">'Scenario Economics'!F13</f>
        <v>307008</v>
      </c>
      <c r="G10" s="8" t="s">
        <v>11</v>
      </c>
    </row>
    <row r="11" customFormat="false" ht="16.4" hidden="false" customHeight="false" outlineLevel="0" collapsed="false">
      <c r="C11" s="10" t="s">
        <v>12</v>
      </c>
      <c r="D11" s="11" t="n">
        <f aca="false">'Scenario Economics'!D22</f>
        <v>-1868.112</v>
      </c>
      <c r="E11" s="11" t="n">
        <f aca="false">'Scenario Economics'!E22</f>
        <v>11855.66</v>
      </c>
      <c r="F11" s="11" t="n">
        <f aca="false">'Scenario Economics'!F22</f>
        <v>-7969.67999999999</v>
      </c>
      <c r="G11" s="8" t="s">
        <v>13</v>
      </c>
    </row>
    <row r="12" customFormat="false" ht="16.4" hidden="false" customHeight="false" outlineLevel="0" collapsed="false">
      <c r="C12" s="0" t="s">
        <v>14</v>
      </c>
      <c r="D12" s="12" t="n">
        <f aca="false">'Scenario Economics'!D24</f>
        <v>-0.0671480331262941</v>
      </c>
      <c r="E12" s="12" t="n">
        <f aca="false">'Scenario Economics'!E24</f>
        <v>0.0961810423156801</v>
      </c>
      <c r="F12" s="12" t="n">
        <f aca="false">'Scenario Economics'!F24</f>
        <v>-0.0259591932457786</v>
      </c>
      <c r="G12" s="8" t="s">
        <v>15</v>
      </c>
    </row>
    <row r="13" customFormat="false" ht="16.4" hidden="false" customHeight="false" outlineLevel="0" collapsed="false">
      <c r="C13" s="0" t="s">
        <v>16</v>
      </c>
      <c r="D13" s="9" t="n">
        <f aca="false">'Scenario Economics'!D25</f>
        <v>31232.8767123288</v>
      </c>
      <c r="E13" s="9" t="n">
        <f aca="false">'Scenario Economics'!E25</f>
        <v>102039.160078638</v>
      </c>
      <c r="F13" s="9" t="n">
        <f aca="false">'Scenario Economics'!F25</f>
        <v>321892.722924496</v>
      </c>
      <c r="G13" s="8" t="s">
        <v>17</v>
      </c>
    </row>
    <row r="14" customFormat="false" ht="16.4" hidden="false" customHeight="false" outlineLevel="0" collapsed="false">
      <c r="C14" s="0" t="s">
        <v>18</v>
      </c>
      <c r="D14" s="13" t="e">
        <f aca="false">'Scenario Economics'!D27</f>
        <v>#N/A</v>
      </c>
      <c r="E14" s="13" t="n">
        <f aca="false">'Scenario Economics'!E27</f>
        <v>8.83291187500317</v>
      </c>
      <c r="F14" s="13" t="e">
        <f aca="false">'Scenario Economics'!F27</f>
        <v>#N/A</v>
      </c>
      <c r="G14" s="8" t="s">
        <v>19</v>
      </c>
    </row>
    <row r="17" customFormat="false" ht="15" hidden="false" customHeight="false" outlineLevel="0" collapsed="false">
      <c r="C17" s="14" t="s">
        <v>20</v>
      </c>
      <c r="D17" s="14"/>
      <c r="E17" s="14"/>
      <c r="F17" s="14"/>
      <c r="G17" s="14"/>
    </row>
    <row r="18" customFormat="false" ht="16.4" hidden="false" customHeight="true" outlineLevel="0" collapsed="false">
      <c r="C18" s="3" t="s">
        <v>21</v>
      </c>
      <c r="D18" s="15" t="s">
        <v>22</v>
      </c>
      <c r="E18" s="15"/>
      <c r="F18" s="15"/>
      <c r="G18" s="15"/>
    </row>
    <row r="19" customFormat="false" ht="16.4" hidden="false" customHeight="true" outlineLevel="0" collapsed="false">
      <c r="C19" s="3" t="s">
        <v>23</v>
      </c>
      <c r="D19" s="15" t="s">
        <v>24</v>
      </c>
      <c r="E19" s="15"/>
      <c r="F19" s="15"/>
      <c r="G19" s="15"/>
    </row>
    <row r="20" customFormat="false" ht="16.4" hidden="false" customHeight="true" outlineLevel="0" collapsed="false">
      <c r="C20" s="3" t="s">
        <v>25</v>
      </c>
      <c r="D20" s="15" t="s">
        <v>26</v>
      </c>
      <c r="E20" s="15"/>
      <c r="F20" s="15"/>
      <c r="G20" s="15"/>
    </row>
    <row r="21" customFormat="false" ht="16.4" hidden="false" customHeight="true" outlineLevel="0" collapsed="false">
      <c r="C21" s="3" t="s">
        <v>27</v>
      </c>
      <c r="D21" s="15" t="s">
        <v>28</v>
      </c>
      <c r="E21" s="15"/>
      <c r="F21" s="15"/>
      <c r="G21" s="15"/>
    </row>
    <row r="22" customFormat="false" ht="16.4" hidden="false" customHeight="true" outlineLevel="0" collapsed="false">
      <c r="C22" s="3" t="s">
        <v>29</v>
      </c>
      <c r="D22" s="15" t="s">
        <v>30</v>
      </c>
      <c r="E22" s="15"/>
      <c r="F22" s="15"/>
      <c r="G22" s="15"/>
    </row>
  </sheetData>
  <mergeCells count="5">
    <mergeCell ref="D18:G18"/>
    <mergeCell ref="D19:G19"/>
    <mergeCell ref="D20:G20"/>
    <mergeCell ref="D21:G21"/>
    <mergeCell ref="D22:G22"/>
  </mergeCells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&amp;CDecision Summary |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C3:J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5" ySplit="8" topLeftCell="F9" activePane="bottomRight" state="frozen"/>
      <selection pane="topLeft" activeCell="A1" activeCellId="0" sqref="A1"/>
      <selection pane="topRight" activeCell="F1" activeCellId="0" sqref="F1"/>
      <selection pane="bottomLeft" activeCell="A9" activeCellId="0" sqref="A9"/>
      <selection pane="bottomRigh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2" min="1" style="0" width="20"/>
    <col collapsed="false" customWidth="true" hidden="false" outlineLevel="0" max="4" min="3" style="0" width="52"/>
    <col collapsed="false" customWidth="true" hidden="false" outlineLevel="0" max="5" min="5" style="0" width="19"/>
    <col collapsed="false" customWidth="true" hidden="false" outlineLevel="0" max="7" min="6" style="0" width="10"/>
    <col collapsed="false" customWidth="true" hidden="false" outlineLevel="0" max="8" min="8" style="0" width="13"/>
    <col collapsed="false" customWidth="true" hidden="false" outlineLevel="0" max="9" min="9" style="0" width="52"/>
    <col collapsed="false" customWidth="true" hidden="false" outlineLevel="0" max="10" min="10" style="0" width="10"/>
  </cols>
  <sheetData>
    <row r="3" customFormat="false" ht="19.7" hidden="false" customHeight="false" outlineLevel="0" collapsed="false">
      <c r="C3" s="1" t="s">
        <v>31</v>
      </c>
      <c r="D3" s="2"/>
      <c r="E3" s="2"/>
      <c r="F3" s="2"/>
      <c r="G3" s="2"/>
      <c r="H3" s="2"/>
      <c r="I3" s="2"/>
      <c r="J3" s="2"/>
    </row>
    <row r="5" customFormat="false" ht="15" hidden="false" customHeight="false" outlineLevel="0" collapsed="false">
      <c r="C5" s="3" t="s">
        <v>32</v>
      </c>
    </row>
    <row r="6" customFormat="false" ht="15" hidden="false" customHeight="false" outlineLevel="0" collapsed="false">
      <c r="C6" s="4" t="s">
        <v>2</v>
      </c>
    </row>
    <row r="8" customFormat="false" ht="16.4" hidden="false" customHeight="false" outlineLevel="0" collapsed="false">
      <c r="C8" s="5" t="s">
        <v>33</v>
      </c>
      <c r="D8" s="5" t="s">
        <v>34</v>
      </c>
      <c r="E8" s="5" t="s">
        <v>35</v>
      </c>
      <c r="F8" s="5" t="s">
        <v>4</v>
      </c>
      <c r="G8" s="5" t="s">
        <v>5</v>
      </c>
      <c r="H8" s="5" t="s">
        <v>6</v>
      </c>
      <c r="I8" s="5" t="s">
        <v>36</v>
      </c>
    </row>
    <row r="9" customFormat="false" ht="46.25" hidden="false" customHeight="false" outlineLevel="0" collapsed="false">
      <c r="C9" s="0" t="s">
        <v>37</v>
      </c>
      <c r="D9" s="0" t="s">
        <v>38</v>
      </c>
      <c r="E9" s="0" t="s">
        <v>39</v>
      </c>
      <c r="F9" s="16" t="n">
        <v>6</v>
      </c>
      <c r="G9" s="16" t="n">
        <v>6</v>
      </c>
      <c r="H9" s="16" t="n">
        <v>6</v>
      </c>
      <c r="I9" s="17" t="s">
        <v>40</v>
      </c>
    </row>
    <row r="10" customFormat="false" ht="46.25" hidden="false" customHeight="false" outlineLevel="0" collapsed="false">
      <c r="C10" s="0" t="s">
        <v>37</v>
      </c>
      <c r="D10" s="0" t="s">
        <v>41</v>
      </c>
      <c r="E10" s="0" t="s">
        <v>42</v>
      </c>
      <c r="F10" s="16" t="n">
        <v>16</v>
      </c>
      <c r="G10" s="16" t="n">
        <v>16</v>
      </c>
      <c r="H10" s="16" t="n">
        <v>16</v>
      </c>
      <c r="I10" s="17" t="s">
        <v>43</v>
      </c>
    </row>
    <row r="11" customFormat="false" ht="31.3" hidden="false" customHeight="false" outlineLevel="0" collapsed="false">
      <c r="C11" s="0" t="s">
        <v>37</v>
      </c>
      <c r="D11" s="0" t="s">
        <v>44</v>
      </c>
      <c r="E11" s="0" t="s">
        <v>45</v>
      </c>
      <c r="F11" s="16" t="n">
        <v>360</v>
      </c>
      <c r="G11" s="16" t="n">
        <v>360</v>
      </c>
      <c r="H11" s="16" t="n">
        <v>360</v>
      </c>
      <c r="I11" s="17" t="s">
        <v>46</v>
      </c>
    </row>
    <row r="12" customFormat="false" ht="46.25" hidden="false" customHeight="false" outlineLevel="0" collapsed="false">
      <c r="C12" s="0" t="s">
        <v>37</v>
      </c>
      <c r="D12" s="0" t="s">
        <v>47</v>
      </c>
      <c r="E12" s="0" t="s">
        <v>42</v>
      </c>
      <c r="F12" s="16" t="n">
        <v>1.5</v>
      </c>
      <c r="G12" s="16" t="n">
        <v>1.5</v>
      </c>
      <c r="H12" s="16" t="n">
        <v>1.5</v>
      </c>
      <c r="I12" s="17" t="s">
        <v>48</v>
      </c>
    </row>
    <row r="13" customFormat="false" ht="31.3" hidden="false" customHeight="false" outlineLevel="0" collapsed="false">
      <c r="C13" s="0" t="s">
        <v>37</v>
      </c>
      <c r="D13" s="0" t="s">
        <v>49</v>
      </c>
      <c r="E13" s="0" t="s">
        <v>39</v>
      </c>
      <c r="F13" s="16" t="n">
        <v>4</v>
      </c>
      <c r="G13" s="16" t="n">
        <v>4</v>
      </c>
      <c r="H13" s="16" t="n">
        <v>4</v>
      </c>
      <c r="I13" s="17" t="s">
        <v>50</v>
      </c>
    </row>
    <row r="15" customFormat="false" ht="31.3" hidden="false" customHeight="false" outlineLevel="0" collapsed="false">
      <c r="C15" s="0" t="s">
        <v>51</v>
      </c>
      <c r="D15" s="0" t="s">
        <v>52</v>
      </c>
      <c r="E15" s="0" t="s">
        <v>53</v>
      </c>
      <c r="F15" s="18" t="n">
        <v>0.35</v>
      </c>
      <c r="G15" s="18" t="n">
        <v>0.5</v>
      </c>
      <c r="H15" s="18" t="n">
        <v>0.65</v>
      </c>
      <c r="I15" s="17" t="s">
        <v>54</v>
      </c>
    </row>
    <row r="16" customFormat="false" ht="46.25" hidden="false" customHeight="false" outlineLevel="0" collapsed="false">
      <c r="C16" s="0" t="s">
        <v>51</v>
      </c>
      <c r="D16" s="0" t="s">
        <v>55</v>
      </c>
      <c r="E16" s="0" t="s">
        <v>56</v>
      </c>
      <c r="F16" s="18" t="n">
        <v>0.15</v>
      </c>
      <c r="G16" s="18" t="n">
        <v>0.35</v>
      </c>
      <c r="H16" s="18" t="n">
        <v>0.5</v>
      </c>
      <c r="I16" s="17" t="s">
        <v>57</v>
      </c>
    </row>
    <row r="17" customFormat="false" ht="46.25" hidden="false" customHeight="false" outlineLevel="0" collapsed="false">
      <c r="C17" s="0" t="s">
        <v>51</v>
      </c>
      <c r="D17" s="0" t="s">
        <v>58</v>
      </c>
      <c r="E17" s="0" t="s">
        <v>59</v>
      </c>
      <c r="F17" s="19" t="n">
        <v>4.25</v>
      </c>
      <c r="G17" s="19" t="n">
        <v>5.5</v>
      </c>
      <c r="H17" s="19" t="n">
        <v>6.5</v>
      </c>
      <c r="I17" s="17" t="s">
        <v>60</v>
      </c>
    </row>
    <row r="18" customFormat="false" ht="31.3" hidden="false" customHeight="false" outlineLevel="0" collapsed="false">
      <c r="C18" s="0" t="s">
        <v>51</v>
      </c>
      <c r="D18" s="0" t="s">
        <v>61</v>
      </c>
      <c r="E18" s="0" t="s">
        <v>56</v>
      </c>
      <c r="F18" s="18" t="n">
        <v>0.005</v>
      </c>
      <c r="G18" s="18" t="n">
        <v>0.0125</v>
      </c>
      <c r="H18" s="18" t="n">
        <v>0.025</v>
      </c>
      <c r="I18" s="17" t="s">
        <v>62</v>
      </c>
    </row>
    <row r="19" customFormat="false" ht="31.3" hidden="false" customHeight="false" outlineLevel="0" collapsed="false">
      <c r="C19" s="0" t="s">
        <v>51</v>
      </c>
      <c r="D19" s="0" t="s">
        <v>63</v>
      </c>
      <c r="E19" s="0" t="s">
        <v>59</v>
      </c>
      <c r="F19" s="19" t="n">
        <v>45</v>
      </c>
      <c r="G19" s="19" t="n">
        <v>60</v>
      </c>
      <c r="H19" s="19" t="n">
        <v>75</v>
      </c>
      <c r="I19" s="17" t="s">
        <v>64</v>
      </c>
    </row>
    <row r="21" customFormat="false" ht="46.25" hidden="false" customHeight="false" outlineLevel="0" collapsed="false">
      <c r="C21" s="0" t="s">
        <v>65</v>
      </c>
      <c r="D21" s="0" t="s">
        <v>66</v>
      </c>
      <c r="E21" s="0" t="s">
        <v>67</v>
      </c>
      <c r="F21" s="18" t="n">
        <v>0.32</v>
      </c>
      <c r="G21" s="18" t="n">
        <v>0.3</v>
      </c>
      <c r="H21" s="18" t="n">
        <v>0.29</v>
      </c>
      <c r="I21" s="17" t="s">
        <v>68</v>
      </c>
    </row>
    <row r="22" customFormat="false" ht="46.25" hidden="false" customHeight="false" outlineLevel="0" collapsed="false">
      <c r="C22" s="0" t="s">
        <v>65</v>
      </c>
      <c r="D22" s="0" t="s">
        <v>69</v>
      </c>
      <c r="E22" s="0" t="s">
        <v>67</v>
      </c>
      <c r="F22" s="18" t="n">
        <v>0.68</v>
      </c>
      <c r="G22" s="18" t="n">
        <v>0.65</v>
      </c>
      <c r="H22" s="18" t="n">
        <v>0.63</v>
      </c>
      <c r="I22" s="17" t="s">
        <v>70</v>
      </c>
    </row>
    <row r="23" customFormat="false" ht="31.3" hidden="false" customHeight="false" outlineLevel="0" collapsed="false">
      <c r="C23" s="0" t="s">
        <v>65</v>
      </c>
      <c r="D23" s="0" t="s">
        <v>71</v>
      </c>
      <c r="E23" s="0" t="s">
        <v>67</v>
      </c>
      <c r="F23" s="18" t="n">
        <v>0.0175</v>
      </c>
      <c r="G23" s="18" t="n">
        <v>0.0175</v>
      </c>
      <c r="H23" s="18" t="n">
        <v>0.0175</v>
      </c>
      <c r="I23" s="17" t="s">
        <v>72</v>
      </c>
    </row>
    <row r="24" customFormat="false" ht="31.3" hidden="false" customHeight="false" outlineLevel="0" collapsed="false">
      <c r="C24" s="0" t="s">
        <v>65</v>
      </c>
      <c r="D24" s="0" t="s">
        <v>73</v>
      </c>
      <c r="E24" s="0" t="s">
        <v>74</v>
      </c>
      <c r="F24" s="18" t="n">
        <v>0.025</v>
      </c>
      <c r="G24" s="18" t="n">
        <v>0.03</v>
      </c>
      <c r="H24" s="18" t="n">
        <v>0.04</v>
      </c>
      <c r="I24" s="17" t="s">
        <v>75</v>
      </c>
    </row>
    <row r="25" customFormat="false" ht="31.3" hidden="false" customHeight="false" outlineLevel="0" collapsed="false">
      <c r="C25" s="0" t="s">
        <v>65</v>
      </c>
      <c r="D25" s="0" t="s">
        <v>76</v>
      </c>
      <c r="E25" s="0" t="s">
        <v>77</v>
      </c>
      <c r="F25" s="18" t="n">
        <v>0.01</v>
      </c>
      <c r="G25" s="18" t="n">
        <v>0.015</v>
      </c>
      <c r="H25" s="18" t="n">
        <v>0.02</v>
      </c>
      <c r="I25" s="17" t="s">
        <v>78</v>
      </c>
    </row>
    <row r="27" customFormat="false" ht="46.25" hidden="false" customHeight="false" outlineLevel="0" collapsed="false">
      <c r="C27" s="0" t="s">
        <v>79</v>
      </c>
      <c r="D27" s="0" t="s">
        <v>80</v>
      </c>
      <c r="E27" s="0" t="s">
        <v>81</v>
      </c>
      <c r="F27" s="16" t="n">
        <v>20</v>
      </c>
      <c r="G27" s="16" t="n">
        <v>70</v>
      </c>
      <c r="H27" s="16" t="n">
        <v>150</v>
      </c>
      <c r="I27" s="17" t="s">
        <v>82</v>
      </c>
    </row>
    <row r="28" customFormat="false" ht="46.25" hidden="false" customHeight="false" outlineLevel="0" collapsed="false">
      <c r="C28" s="0" t="s">
        <v>79</v>
      </c>
      <c r="D28" s="0" t="s">
        <v>83</v>
      </c>
      <c r="E28" s="0" t="s">
        <v>84</v>
      </c>
      <c r="F28" s="19" t="n">
        <v>17.5</v>
      </c>
      <c r="G28" s="19" t="n">
        <v>17.75</v>
      </c>
      <c r="H28" s="19" t="n">
        <v>18.25</v>
      </c>
      <c r="I28" s="17" t="s">
        <v>85</v>
      </c>
    </row>
    <row r="29" customFormat="false" ht="46.25" hidden="false" customHeight="false" outlineLevel="0" collapsed="false">
      <c r="C29" s="0" t="s">
        <v>79</v>
      </c>
      <c r="D29" s="0" t="s">
        <v>86</v>
      </c>
      <c r="E29" s="0" t="s">
        <v>87</v>
      </c>
      <c r="F29" s="18" t="n">
        <v>0.5</v>
      </c>
      <c r="G29" s="18" t="n">
        <v>0.65</v>
      </c>
      <c r="H29" s="18" t="n">
        <v>1</v>
      </c>
      <c r="I29" s="17" t="s">
        <v>88</v>
      </c>
    </row>
    <row r="31" customFormat="false" ht="61.15" hidden="false" customHeight="false" outlineLevel="0" collapsed="false">
      <c r="C31" s="0" t="s">
        <v>89</v>
      </c>
      <c r="D31" s="0" t="s">
        <v>90</v>
      </c>
      <c r="E31" s="0" t="s">
        <v>91</v>
      </c>
      <c r="F31" s="19" t="n">
        <v>8000</v>
      </c>
      <c r="G31" s="19" t="n">
        <v>15000</v>
      </c>
      <c r="H31" s="19" t="n">
        <v>30000</v>
      </c>
      <c r="I31" s="17" t="s">
        <v>92</v>
      </c>
    </row>
    <row r="33" customFormat="false" ht="31.3" hidden="false" customHeight="false" outlineLevel="0" collapsed="false">
      <c r="C33" s="0" t="s">
        <v>93</v>
      </c>
      <c r="D33" s="0" t="s">
        <v>94</v>
      </c>
      <c r="E33" s="0" t="s">
        <v>95</v>
      </c>
      <c r="F33" s="18" t="n">
        <v>0.1</v>
      </c>
      <c r="G33" s="18" t="n">
        <v>0.12</v>
      </c>
      <c r="H33" s="18" t="n">
        <v>0.15</v>
      </c>
      <c r="I33" s="17" t="s">
        <v>96</v>
      </c>
    </row>
  </sheetData>
  <autoFilter ref="C8:I33"/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&amp;CAssumptions | Page &amp;P of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C3:H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2" min="1" style="0" width="20"/>
    <col collapsed="false" customWidth="true" hidden="false" outlineLevel="0" max="4" min="3" style="0" width="52"/>
    <col collapsed="false" customWidth="true" hidden="false" outlineLevel="0" max="6" min="5" style="0" width="22"/>
    <col collapsed="false" customWidth="true" hidden="false" outlineLevel="0" max="7" min="7" style="0" width="52"/>
    <col collapsed="false" customWidth="true" hidden="false" outlineLevel="0" max="8" min="8" style="0" width="10"/>
  </cols>
  <sheetData>
    <row r="3" customFormat="false" ht="19.7" hidden="false" customHeight="false" outlineLevel="0" collapsed="false">
      <c r="C3" s="1" t="s">
        <v>97</v>
      </c>
      <c r="D3" s="2"/>
      <c r="E3" s="2"/>
      <c r="F3" s="2"/>
      <c r="G3" s="2"/>
      <c r="H3" s="2"/>
    </row>
    <row r="5" customFormat="false" ht="15" hidden="false" customHeight="false" outlineLevel="0" collapsed="false">
      <c r="C5" s="3" t="s">
        <v>98</v>
      </c>
    </row>
    <row r="6" customFormat="false" ht="15" hidden="false" customHeight="false" outlineLevel="0" collapsed="false">
      <c r="C6" s="4" t="s">
        <v>99</v>
      </c>
    </row>
    <row r="8" customFormat="false" ht="16.4" hidden="false" customHeight="false" outlineLevel="0" collapsed="false">
      <c r="C8" s="5" t="s">
        <v>100</v>
      </c>
      <c r="D8" s="5" t="s">
        <v>4</v>
      </c>
      <c r="E8" s="5" t="s">
        <v>5</v>
      </c>
      <c r="F8" s="5" t="s">
        <v>6</v>
      </c>
      <c r="G8" s="5" t="s">
        <v>101</v>
      </c>
    </row>
    <row r="9" customFormat="false" ht="31.3" hidden="false" customHeight="false" outlineLevel="0" collapsed="false">
      <c r="C9" s="0" t="s">
        <v>102</v>
      </c>
      <c r="D9" s="20" t="n">
        <v>8000</v>
      </c>
      <c r="E9" s="20" t="n">
        <v>15000</v>
      </c>
      <c r="F9" s="20" t="n">
        <v>35000</v>
      </c>
      <c r="G9" s="17" t="s">
        <v>103</v>
      </c>
    </row>
    <row r="10" customFormat="false" ht="46.25" hidden="false" customHeight="false" outlineLevel="0" collapsed="false">
      <c r="C10" s="0" t="s">
        <v>104</v>
      </c>
      <c r="D10" s="20" t="n">
        <v>5000</v>
      </c>
      <c r="E10" s="20" t="n">
        <v>10000</v>
      </c>
      <c r="F10" s="20" t="n">
        <v>20000</v>
      </c>
      <c r="G10" s="17" t="s">
        <v>105</v>
      </c>
    </row>
    <row r="11" customFormat="false" ht="61.15" hidden="false" customHeight="false" outlineLevel="0" collapsed="false">
      <c r="C11" s="0" t="s">
        <v>106</v>
      </c>
      <c r="D11" s="20" t="n">
        <v>6500</v>
      </c>
      <c r="E11" s="20" t="n">
        <v>14000</v>
      </c>
      <c r="F11" s="20" t="n">
        <v>26000</v>
      </c>
      <c r="G11" s="17" t="s">
        <v>107</v>
      </c>
    </row>
    <row r="12" customFormat="false" ht="46.25" hidden="false" customHeight="false" outlineLevel="0" collapsed="false">
      <c r="C12" s="0" t="s">
        <v>108</v>
      </c>
      <c r="D12" s="20" t="n">
        <v>0</v>
      </c>
      <c r="E12" s="20" t="n">
        <v>5000</v>
      </c>
      <c r="F12" s="20" t="n">
        <v>25000</v>
      </c>
      <c r="G12" s="17" t="s">
        <v>109</v>
      </c>
    </row>
    <row r="13" customFormat="false" ht="61.15" hidden="false" customHeight="false" outlineLevel="0" collapsed="false">
      <c r="C13" s="0" t="s">
        <v>110</v>
      </c>
      <c r="D13" s="20" t="n">
        <v>2500</v>
      </c>
      <c r="E13" s="20" t="n">
        <v>6000</v>
      </c>
      <c r="F13" s="20" t="n">
        <v>25000</v>
      </c>
      <c r="G13" s="17" t="s">
        <v>111</v>
      </c>
    </row>
    <row r="14" customFormat="false" ht="46.25" hidden="false" customHeight="false" outlineLevel="0" collapsed="false">
      <c r="C14" s="0" t="s">
        <v>112</v>
      </c>
      <c r="D14" s="20" t="n">
        <v>1400</v>
      </c>
      <c r="E14" s="20" t="n">
        <v>2500</v>
      </c>
      <c r="F14" s="20" t="n">
        <v>5000</v>
      </c>
      <c r="G14" s="17" t="s">
        <v>113</v>
      </c>
    </row>
    <row r="15" customFormat="false" ht="31.3" hidden="false" customHeight="false" outlineLevel="0" collapsed="false">
      <c r="C15" s="0" t="s">
        <v>114</v>
      </c>
      <c r="D15" s="20" t="n">
        <v>3000</v>
      </c>
      <c r="E15" s="20" t="n">
        <v>6000</v>
      </c>
      <c r="F15" s="20" t="n">
        <v>12000</v>
      </c>
      <c r="G15" s="17" t="s">
        <v>115</v>
      </c>
    </row>
    <row r="16" customFormat="false" ht="31.3" hidden="false" customHeight="false" outlineLevel="0" collapsed="false">
      <c r="C16" s="0" t="s">
        <v>116</v>
      </c>
      <c r="D16" s="20" t="n">
        <v>5000</v>
      </c>
      <c r="E16" s="20" t="n">
        <v>12000</v>
      </c>
      <c r="F16" s="20" t="n">
        <v>25000</v>
      </c>
      <c r="G16" s="17" t="s">
        <v>117</v>
      </c>
    </row>
    <row r="17" customFormat="false" ht="31.3" hidden="false" customHeight="false" outlineLevel="0" collapsed="false">
      <c r="C17" s="0" t="s">
        <v>118</v>
      </c>
      <c r="D17" s="20" t="n">
        <v>2000</v>
      </c>
      <c r="E17" s="20" t="n">
        <v>4000</v>
      </c>
      <c r="F17" s="20" t="n">
        <v>8000</v>
      </c>
      <c r="G17" s="17" t="s">
        <v>119</v>
      </c>
    </row>
    <row r="18" customFormat="false" ht="46.25" hidden="false" customHeight="false" outlineLevel="0" collapsed="false">
      <c r="C18" s="0" t="s">
        <v>120</v>
      </c>
      <c r="D18" s="20" t="n">
        <v>5000</v>
      </c>
      <c r="E18" s="20" t="n">
        <v>12000</v>
      </c>
      <c r="F18" s="20" t="n">
        <v>25000</v>
      </c>
      <c r="G18" s="17" t="s">
        <v>121</v>
      </c>
    </row>
    <row r="19" customFormat="false" ht="46.25" hidden="false" customHeight="false" outlineLevel="0" collapsed="false">
      <c r="C19" s="0" t="s">
        <v>122</v>
      </c>
      <c r="D19" s="20" t="n">
        <v>3000</v>
      </c>
      <c r="E19" s="20" t="n">
        <v>7000</v>
      </c>
      <c r="F19" s="20" t="n">
        <v>15000</v>
      </c>
      <c r="G19" s="17" t="s">
        <v>123</v>
      </c>
    </row>
    <row r="20" customFormat="false" ht="15" hidden="false" customHeight="false" outlineLevel="0" collapsed="false">
      <c r="C20" s="6" t="s">
        <v>124</v>
      </c>
      <c r="D20" s="21" t="n">
        <f aca="false">SUM(D9:D19)</f>
        <v>41400</v>
      </c>
      <c r="E20" s="21" t="n">
        <f aca="false">SUM(E9:E19)</f>
        <v>93500</v>
      </c>
      <c r="F20" s="21" t="n">
        <f aca="false">SUM(F9:F19)</f>
        <v>221000</v>
      </c>
    </row>
    <row r="21" customFormat="false" ht="15" hidden="false" customHeight="false" outlineLevel="0" collapsed="false">
      <c r="C21" s="0" t="s">
        <v>125</v>
      </c>
      <c r="D21" s="9" t="n">
        <f aca="false">D20*Assumptions!F33</f>
        <v>4140</v>
      </c>
      <c r="E21" s="9" t="n">
        <f aca="false">E20*Assumptions!G33</f>
        <v>11220</v>
      </c>
      <c r="F21" s="9" t="n">
        <f aca="false">F20*Assumptions!H33</f>
        <v>33150</v>
      </c>
    </row>
    <row r="22" customFormat="false" ht="15" hidden="false" customHeight="false" outlineLevel="0" collapsed="false">
      <c r="C22" s="10" t="s">
        <v>126</v>
      </c>
      <c r="D22" s="22" t="n">
        <f aca="false">SUM(D20:D21)</f>
        <v>45540</v>
      </c>
      <c r="E22" s="22" t="n">
        <f aca="false">SUM(E20:E21)</f>
        <v>104720</v>
      </c>
      <c r="F22" s="22" t="n">
        <f aca="false">SUM(F20:F21)</f>
        <v>254150</v>
      </c>
    </row>
    <row r="24" customFormat="false" ht="61.15" hidden="false" customHeight="false" outlineLevel="0" collapsed="false">
      <c r="C24" s="0" t="s">
        <v>127</v>
      </c>
      <c r="D24" s="8" t="s">
        <v>128</v>
      </c>
    </row>
  </sheetData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&amp;CCapex | Page 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C3:H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2" min="1" style="0" width="20"/>
    <col collapsed="false" customWidth="true" hidden="false" outlineLevel="0" max="7" min="3" style="0" width="52"/>
    <col collapsed="false" customWidth="true" hidden="false" outlineLevel="0" max="8" min="8" style="0" width="10"/>
  </cols>
  <sheetData>
    <row r="3" customFormat="false" ht="19.7" hidden="false" customHeight="false" outlineLevel="0" collapsed="false">
      <c r="C3" s="1" t="s">
        <v>129</v>
      </c>
      <c r="D3" s="2"/>
      <c r="E3" s="2"/>
      <c r="F3" s="2"/>
      <c r="G3" s="2"/>
      <c r="H3" s="2"/>
    </row>
    <row r="5" customFormat="false" ht="15" hidden="false" customHeight="false" outlineLevel="0" collapsed="false">
      <c r="C5" s="3" t="s">
        <v>130</v>
      </c>
    </row>
    <row r="6" customFormat="false" ht="15" hidden="false" customHeight="false" outlineLevel="0" collapsed="false">
      <c r="C6" s="4" t="s">
        <v>131</v>
      </c>
    </row>
    <row r="8" customFormat="false" ht="16.4" hidden="false" customHeight="false" outlineLevel="0" collapsed="false">
      <c r="C8" s="5" t="s">
        <v>132</v>
      </c>
      <c r="D8" s="5" t="s">
        <v>4</v>
      </c>
      <c r="E8" s="5" t="s">
        <v>5</v>
      </c>
      <c r="F8" s="5" t="s">
        <v>6</v>
      </c>
      <c r="G8" s="5" t="s">
        <v>133</v>
      </c>
    </row>
    <row r="9" customFormat="false" ht="16.4" hidden="false" customHeight="false" outlineLevel="0" collapsed="false">
      <c r="C9" s="0" t="s">
        <v>134</v>
      </c>
      <c r="D9" s="23" t="n">
        <f aca="false">Assumptions!F9*Assumptions!F10*Assumptions!F11*Assumptions!F15</f>
        <v>12096</v>
      </c>
      <c r="E9" s="23" t="n">
        <f aca="false">Assumptions!G9*Assumptions!G10*Assumptions!G11*Assumptions!G15</f>
        <v>17280</v>
      </c>
      <c r="F9" s="23" t="n">
        <f aca="false">Assumptions!H9*Assumptions!H10*Assumptions!H11*Assumptions!H15</f>
        <v>22464</v>
      </c>
      <c r="G9" s="17" t="s">
        <v>135</v>
      </c>
    </row>
    <row r="10" customFormat="false" ht="31.3" hidden="false" customHeight="false" outlineLevel="0" collapsed="false">
      <c r="C10" s="0" t="s">
        <v>136</v>
      </c>
      <c r="D10" s="23" t="n">
        <f aca="false">D9/Assumptions!F12*Assumptions!F13</f>
        <v>32256</v>
      </c>
      <c r="E10" s="23" t="n">
        <f aca="false">E9/Assumptions!G12*Assumptions!G13</f>
        <v>46080</v>
      </c>
      <c r="F10" s="23" t="n">
        <f aca="false">F9/Assumptions!H12*Assumptions!H13</f>
        <v>59904</v>
      </c>
      <c r="G10" s="17" t="s">
        <v>137</v>
      </c>
    </row>
    <row r="11" customFormat="false" ht="16.4" hidden="false" customHeight="false" outlineLevel="0" collapsed="false">
      <c r="C11" s="0" t="s">
        <v>138</v>
      </c>
      <c r="D11" s="9" t="n">
        <f aca="false">D10*Assumptions!F16*Assumptions!F17</f>
        <v>20563.2</v>
      </c>
      <c r="E11" s="9" t="n">
        <f aca="false">E10*Assumptions!G16*Assumptions!G17</f>
        <v>88704</v>
      </c>
      <c r="F11" s="9" t="n">
        <f aca="false">F10*Assumptions!H16*Assumptions!H17</f>
        <v>194688</v>
      </c>
      <c r="G11" s="17" t="s">
        <v>139</v>
      </c>
    </row>
    <row r="12" customFormat="false" ht="16.4" hidden="false" customHeight="false" outlineLevel="0" collapsed="false">
      <c r="C12" s="0" t="s">
        <v>140</v>
      </c>
      <c r="D12" s="9" t="n">
        <f aca="false">D10*Assumptions!F18*Assumptions!F19</f>
        <v>7257.6</v>
      </c>
      <c r="E12" s="9" t="n">
        <f aca="false">E10*Assumptions!G18*Assumptions!G19</f>
        <v>34560</v>
      </c>
      <c r="F12" s="9" t="n">
        <f aca="false">F10*Assumptions!H18*Assumptions!H19</f>
        <v>112320</v>
      </c>
      <c r="G12" s="17" t="s">
        <v>141</v>
      </c>
    </row>
    <row r="13" customFormat="false" ht="16.4" hidden="false" customHeight="false" outlineLevel="0" collapsed="false">
      <c r="C13" s="6" t="s">
        <v>142</v>
      </c>
      <c r="D13" s="7" t="n">
        <f aca="false">SUM(D11:D12)</f>
        <v>27820.8</v>
      </c>
      <c r="E13" s="7" t="n">
        <f aca="false">SUM(E11:E12)</f>
        <v>123264</v>
      </c>
      <c r="F13" s="7" t="n">
        <f aca="false">SUM(F11:F12)</f>
        <v>307008</v>
      </c>
      <c r="G13" s="17" t="s">
        <v>143</v>
      </c>
    </row>
    <row r="14" customFormat="false" ht="16.4" hidden="false" customHeight="false" outlineLevel="0" collapsed="false">
      <c r="C14" s="0" t="s">
        <v>66</v>
      </c>
      <c r="D14" s="9" t="n">
        <f aca="false">D11*Assumptions!F21</f>
        <v>6580.224</v>
      </c>
      <c r="E14" s="9" t="n">
        <f aca="false">E11*Assumptions!G21</f>
        <v>26611.2</v>
      </c>
      <c r="F14" s="9" t="n">
        <f aca="false">F11*Assumptions!H21</f>
        <v>56459.52</v>
      </c>
      <c r="G14" s="17" t="s">
        <v>144</v>
      </c>
    </row>
    <row r="15" customFormat="false" ht="16.4" hidden="false" customHeight="false" outlineLevel="0" collapsed="false">
      <c r="C15" s="0" t="s">
        <v>69</v>
      </c>
      <c r="D15" s="9" t="n">
        <f aca="false">D12*Assumptions!F22</f>
        <v>4935.168</v>
      </c>
      <c r="E15" s="9" t="n">
        <f aca="false">E12*Assumptions!G22</f>
        <v>22464</v>
      </c>
      <c r="F15" s="9" t="n">
        <f aca="false">F12*Assumptions!H22</f>
        <v>70761.6</v>
      </c>
      <c r="G15" s="17" t="s">
        <v>145</v>
      </c>
    </row>
    <row r="16" customFormat="false" ht="16.4" hidden="false" customHeight="false" outlineLevel="0" collapsed="false">
      <c r="C16" s="0" t="s">
        <v>146</v>
      </c>
      <c r="D16" s="9" t="n">
        <f aca="false">D13*Assumptions!F23</f>
        <v>486.864</v>
      </c>
      <c r="E16" s="9" t="n">
        <f aca="false">E13*Assumptions!G23</f>
        <v>2157.12</v>
      </c>
      <c r="F16" s="9" t="n">
        <f aca="false">F13*Assumptions!H23</f>
        <v>5372.64</v>
      </c>
      <c r="G16" s="17" t="s">
        <v>147</v>
      </c>
    </row>
    <row r="17" customFormat="false" ht="16.4" hidden="false" customHeight="false" outlineLevel="0" collapsed="false">
      <c r="C17" s="0" t="s">
        <v>148</v>
      </c>
      <c r="D17" s="9" t="n">
        <f aca="false">D11*Assumptions!F24</f>
        <v>514.08</v>
      </c>
      <c r="E17" s="9" t="n">
        <f aca="false">E11*Assumptions!G24</f>
        <v>2661.12</v>
      </c>
      <c r="F17" s="9" t="n">
        <f aca="false">F11*Assumptions!H24</f>
        <v>7787.52</v>
      </c>
      <c r="G17" s="17" t="s">
        <v>149</v>
      </c>
    </row>
    <row r="18" customFormat="false" ht="16.4" hidden="false" customHeight="false" outlineLevel="0" collapsed="false">
      <c r="C18" s="0" t="s">
        <v>150</v>
      </c>
      <c r="D18" s="9" t="n">
        <f aca="false">D12*Assumptions!F25</f>
        <v>72.576</v>
      </c>
      <c r="E18" s="9" t="n">
        <f aca="false">E12*Assumptions!G25</f>
        <v>518.4</v>
      </c>
      <c r="F18" s="9" t="n">
        <f aca="false">F12*Assumptions!H25</f>
        <v>2246.4</v>
      </c>
      <c r="G18" s="17" t="s">
        <v>151</v>
      </c>
    </row>
    <row r="19" customFormat="false" ht="16.4" hidden="false" customHeight="false" outlineLevel="0" collapsed="false">
      <c r="C19" s="6" t="s">
        <v>152</v>
      </c>
      <c r="D19" s="7" t="n">
        <f aca="false">D13-SUM(D14:D18)</f>
        <v>15231.888</v>
      </c>
      <c r="E19" s="7" t="n">
        <f aca="false">E13-SUM(E14:E18)</f>
        <v>68852.16</v>
      </c>
      <c r="F19" s="7" t="n">
        <f aca="false">F13-SUM(F14:F18)</f>
        <v>164380.32</v>
      </c>
      <c r="G19" s="17" t="s">
        <v>153</v>
      </c>
    </row>
    <row r="20" customFormat="false" ht="31.3" hidden="false" customHeight="false" outlineLevel="0" collapsed="false">
      <c r="C20" s="0" t="s">
        <v>154</v>
      </c>
      <c r="D20" s="9" t="n">
        <f aca="false">Assumptions!F27*52*Assumptions!F28*Assumptions!F29</f>
        <v>9100</v>
      </c>
      <c r="E20" s="9" t="n">
        <f aca="false">Assumptions!G27*52*Assumptions!G28*Assumptions!G29</f>
        <v>41996.5</v>
      </c>
      <c r="F20" s="9" t="n">
        <f aca="false">Assumptions!H27*52*Assumptions!H28*Assumptions!H29</f>
        <v>142350</v>
      </c>
      <c r="G20" s="17" t="s">
        <v>155</v>
      </c>
    </row>
    <row r="21" customFormat="false" ht="16.4" hidden="false" customHeight="false" outlineLevel="0" collapsed="false">
      <c r="C21" s="0" t="s">
        <v>156</v>
      </c>
      <c r="D21" s="9" t="n">
        <f aca="false">Assumptions!F31</f>
        <v>8000</v>
      </c>
      <c r="E21" s="9" t="n">
        <f aca="false">Assumptions!G31</f>
        <v>15000</v>
      </c>
      <c r="F21" s="9" t="n">
        <f aca="false">Assumptions!H31</f>
        <v>30000</v>
      </c>
      <c r="G21" s="17" t="s">
        <v>157</v>
      </c>
    </row>
    <row r="22" customFormat="false" ht="31.3" hidden="false" customHeight="false" outlineLevel="0" collapsed="false">
      <c r="C22" s="10" t="s">
        <v>158</v>
      </c>
      <c r="D22" s="11" t="n">
        <f aca="false">D19-SUM(D20:D21)</f>
        <v>-1868.112</v>
      </c>
      <c r="E22" s="11" t="n">
        <f aca="false">E19-SUM(E20:E21)</f>
        <v>11855.66</v>
      </c>
      <c r="F22" s="11" t="n">
        <f aca="false">F19-SUM(F20:F21)</f>
        <v>-7969.67999999999</v>
      </c>
      <c r="G22" s="17" t="s">
        <v>159</v>
      </c>
    </row>
    <row r="23" customFormat="false" ht="16.4" hidden="false" customHeight="false" outlineLevel="0" collapsed="false">
      <c r="C23" s="0" t="s">
        <v>160</v>
      </c>
      <c r="D23" s="12" t="n">
        <f aca="false">IFERROR(D19/D13,0)</f>
        <v>0.5475</v>
      </c>
      <c r="E23" s="12" t="n">
        <f aca="false">IFERROR(E19/E13,0)</f>
        <v>0.55857476635514</v>
      </c>
      <c r="F23" s="12" t="n">
        <f aca="false">IFERROR(F19/F13,0)</f>
        <v>0.535426829268293</v>
      </c>
      <c r="G23" s="17" t="s">
        <v>161</v>
      </c>
    </row>
    <row r="24" customFormat="false" ht="16.4" hidden="false" customHeight="false" outlineLevel="0" collapsed="false">
      <c r="C24" s="0" t="s">
        <v>162</v>
      </c>
      <c r="D24" s="12" t="n">
        <f aca="false">IFERROR(D22/D13,0)</f>
        <v>-0.0671480331262941</v>
      </c>
      <c r="E24" s="12" t="n">
        <f aca="false">IFERROR(E22/E13,0)</f>
        <v>0.0961810423156801</v>
      </c>
      <c r="F24" s="12" t="n">
        <f aca="false">IFERROR(F22/F13,0)</f>
        <v>-0.0259591932457786</v>
      </c>
      <c r="G24" s="17" t="s">
        <v>163</v>
      </c>
    </row>
    <row r="25" customFormat="false" ht="31.3" hidden="false" customHeight="false" outlineLevel="0" collapsed="false">
      <c r="C25" s="0" t="s">
        <v>16</v>
      </c>
      <c r="D25" s="9" t="n">
        <f aca="false">IFERROR(SUM(D20:D21)/D23,0)</f>
        <v>31232.8767123288</v>
      </c>
      <c r="E25" s="9" t="n">
        <f aca="false">IFERROR(SUM(E20:E21)/E23,0)</f>
        <v>102039.160078638</v>
      </c>
      <c r="F25" s="9" t="n">
        <f aca="false">IFERROR(SUM(F20:F21)/F23,0)</f>
        <v>321892.722924496</v>
      </c>
      <c r="G25" s="17" t="s">
        <v>164</v>
      </c>
    </row>
    <row r="26" customFormat="false" ht="16.4" hidden="false" customHeight="false" outlineLevel="0" collapsed="false">
      <c r="C26" s="6" t="s">
        <v>8</v>
      </c>
      <c r="D26" s="7" t="n">
        <f aca="false">Capex!D22</f>
        <v>45540</v>
      </c>
      <c r="E26" s="7" t="n">
        <f aca="false">Capex!E22</f>
        <v>104720</v>
      </c>
      <c r="F26" s="7" t="n">
        <f aca="false">Capex!F22</f>
        <v>254150</v>
      </c>
      <c r="G26" s="17" t="s">
        <v>165</v>
      </c>
    </row>
    <row r="27" customFormat="false" ht="31.3" hidden="false" customHeight="false" outlineLevel="0" collapsed="false">
      <c r="C27" s="0" t="s">
        <v>18</v>
      </c>
      <c r="D27" s="13" t="e">
        <f aca="false">IF(D22&gt;0,D26/D22,NA())</f>
        <v>#N/A</v>
      </c>
      <c r="E27" s="13" t="n">
        <f aca="false">IF(E22&gt;0,E26/E22,NA())</f>
        <v>8.83291187500317</v>
      </c>
      <c r="F27" s="13" t="e">
        <f aca="false">IF(F22&gt;0,F26/F22,NA())</f>
        <v>#N/A</v>
      </c>
      <c r="G27" s="17" t="s">
        <v>166</v>
      </c>
    </row>
  </sheetData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&amp;CScenario Economics | 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C3:J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2" min="1" style="0" width="20"/>
    <col collapsed="false" customWidth="true" hidden="false" outlineLevel="0" max="4" min="3" style="0" width="52"/>
    <col collapsed="false" customWidth="true" hidden="false" outlineLevel="0" max="5" min="5" style="0" width="36"/>
    <col collapsed="false" customWidth="true" hidden="false" outlineLevel="0" max="7" min="6" style="0" width="52"/>
    <col collapsed="false" customWidth="true" hidden="false" outlineLevel="0" max="8" min="8" style="0" width="28"/>
    <col collapsed="false" customWidth="true" hidden="false" outlineLevel="0" max="10" min="9" style="0" width="10"/>
  </cols>
  <sheetData>
    <row r="3" customFormat="false" ht="19.7" hidden="false" customHeight="false" outlineLevel="0" collapsed="false">
      <c r="C3" s="1" t="s">
        <v>167</v>
      </c>
      <c r="D3" s="2"/>
      <c r="E3" s="2"/>
      <c r="F3" s="2"/>
      <c r="G3" s="2"/>
      <c r="H3" s="2"/>
      <c r="I3" s="2"/>
      <c r="J3" s="2"/>
    </row>
    <row r="5" customFormat="false" ht="15" hidden="false" customHeight="false" outlineLevel="0" collapsed="false">
      <c r="C5" s="3" t="s">
        <v>168</v>
      </c>
    </row>
    <row r="6" customFormat="false" ht="15" hidden="false" customHeight="false" outlineLevel="0" collapsed="false">
      <c r="C6" s="4" t="s">
        <v>169</v>
      </c>
    </row>
    <row r="8" customFormat="false" ht="16.4" hidden="false" customHeight="false" outlineLevel="0" collapsed="false">
      <c r="C8" s="5" t="s">
        <v>33</v>
      </c>
      <c r="D8" s="5" t="s">
        <v>170</v>
      </c>
      <c r="E8" s="5" t="s">
        <v>171</v>
      </c>
      <c r="F8" s="5" t="s">
        <v>172</v>
      </c>
      <c r="G8" s="5" t="s">
        <v>173</v>
      </c>
      <c r="H8" s="5" t="s">
        <v>174</v>
      </c>
    </row>
    <row r="9" customFormat="false" ht="31.3" hidden="false" customHeight="false" outlineLevel="0" collapsed="false">
      <c r="C9" s="17" t="s">
        <v>175</v>
      </c>
      <c r="D9" s="17" t="s">
        <v>176</v>
      </c>
      <c r="E9" s="17" t="s">
        <v>177</v>
      </c>
      <c r="F9" s="17" t="s">
        <v>178</v>
      </c>
      <c r="G9" s="17" t="s">
        <v>179</v>
      </c>
      <c r="H9" s="17" t="s">
        <v>180</v>
      </c>
    </row>
    <row r="10" customFormat="false" ht="31.3" hidden="false" customHeight="false" outlineLevel="0" collapsed="false">
      <c r="C10" s="17" t="s">
        <v>181</v>
      </c>
      <c r="D10" s="17" t="s">
        <v>182</v>
      </c>
      <c r="E10" s="17" t="s">
        <v>183</v>
      </c>
      <c r="F10" s="17" t="s">
        <v>184</v>
      </c>
      <c r="G10" s="17" t="s">
        <v>185</v>
      </c>
      <c r="H10" s="17" t="s">
        <v>186</v>
      </c>
    </row>
    <row r="11" customFormat="false" ht="31.3" hidden="false" customHeight="false" outlineLevel="0" collapsed="false">
      <c r="C11" s="17" t="s">
        <v>187</v>
      </c>
      <c r="D11" s="17" t="s">
        <v>188</v>
      </c>
      <c r="E11" s="17" t="s">
        <v>189</v>
      </c>
      <c r="F11" s="17" t="s">
        <v>190</v>
      </c>
      <c r="G11" s="17" t="s">
        <v>191</v>
      </c>
      <c r="H11" s="17" t="s">
        <v>180</v>
      </c>
    </row>
    <row r="12" customFormat="false" ht="31.3" hidden="false" customHeight="false" outlineLevel="0" collapsed="false">
      <c r="C12" s="17" t="s">
        <v>192</v>
      </c>
      <c r="D12" s="17" t="s">
        <v>193</v>
      </c>
      <c r="E12" s="17" t="s">
        <v>189</v>
      </c>
      <c r="F12" s="17" t="s">
        <v>194</v>
      </c>
      <c r="G12" s="17" t="s">
        <v>195</v>
      </c>
      <c r="H12" s="17" t="s">
        <v>180</v>
      </c>
    </row>
    <row r="13" customFormat="false" ht="31.3" hidden="false" customHeight="false" outlineLevel="0" collapsed="false">
      <c r="C13" s="17" t="s">
        <v>196</v>
      </c>
      <c r="D13" s="17" t="s">
        <v>197</v>
      </c>
      <c r="E13" s="17" t="s">
        <v>198</v>
      </c>
      <c r="F13" s="17" t="s">
        <v>199</v>
      </c>
      <c r="G13" s="17" t="s">
        <v>200</v>
      </c>
      <c r="H13" s="17" t="s">
        <v>201</v>
      </c>
    </row>
    <row r="14" customFormat="false" ht="16.4" hidden="false" customHeight="false" outlineLevel="0" collapsed="false">
      <c r="C14" s="17" t="s">
        <v>202</v>
      </c>
      <c r="D14" s="17" t="s">
        <v>203</v>
      </c>
      <c r="E14" s="17" t="s">
        <v>204</v>
      </c>
      <c r="F14" s="17" t="s">
        <v>205</v>
      </c>
      <c r="G14" s="17" t="s">
        <v>206</v>
      </c>
      <c r="H14" s="17" t="s">
        <v>207</v>
      </c>
    </row>
    <row r="15" customFormat="false" ht="31.3" hidden="false" customHeight="false" outlineLevel="0" collapsed="false">
      <c r="C15" s="17" t="s">
        <v>208</v>
      </c>
      <c r="D15" s="17" t="s">
        <v>209</v>
      </c>
      <c r="E15" s="17" t="s">
        <v>210</v>
      </c>
      <c r="F15" s="17" t="s">
        <v>211</v>
      </c>
      <c r="G15" s="17" t="s">
        <v>212</v>
      </c>
      <c r="H15" s="17" t="s">
        <v>180</v>
      </c>
    </row>
    <row r="16" customFormat="false" ht="16.4" hidden="false" customHeight="false" outlineLevel="0" collapsed="false">
      <c r="C16" s="17" t="s">
        <v>213</v>
      </c>
      <c r="D16" s="17" t="s">
        <v>214</v>
      </c>
      <c r="E16" s="17" t="s">
        <v>215</v>
      </c>
      <c r="F16" s="17" t="s">
        <v>216</v>
      </c>
      <c r="G16" s="17" t="s">
        <v>217</v>
      </c>
      <c r="H16" s="17" t="s">
        <v>218</v>
      </c>
    </row>
    <row r="19" customFormat="false" ht="31.3" hidden="false" customHeight="true" outlineLevel="0" collapsed="false">
      <c r="C19" s="3" t="s">
        <v>219</v>
      </c>
      <c r="D19" s="24" t="s">
        <v>220</v>
      </c>
      <c r="E19" s="24"/>
      <c r="F19" s="24"/>
      <c r="G19" s="24"/>
      <c r="H19" s="24"/>
    </row>
  </sheetData>
  <mergeCells count="1">
    <mergeCell ref="D19:H19"/>
  </mergeCells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&amp;COpening Assortment | 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C3:K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2" min="1" style="0" width="20"/>
    <col collapsed="false" customWidth="true" hidden="false" outlineLevel="0" max="5" min="3" style="0" width="52"/>
    <col collapsed="false" customWidth="true" hidden="false" outlineLevel="0" max="6" min="6" style="0" width="50"/>
    <col collapsed="false" customWidth="true" hidden="false" outlineLevel="0" max="7" min="7" style="0" width="39"/>
    <col collapsed="false" customWidth="true" hidden="false" outlineLevel="0" max="8" min="8" style="0" width="46"/>
    <col collapsed="false" customWidth="true" hidden="false" outlineLevel="0" max="9" min="9" style="0" width="52"/>
    <col collapsed="false" customWidth="true" hidden="false" outlineLevel="0" max="10" min="10" style="0" width="28"/>
    <col collapsed="false" customWidth="true" hidden="false" outlineLevel="0" max="11" min="11" style="0" width="10"/>
  </cols>
  <sheetData>
    <row r="3" customFormat="false" ht="19.7" hidden="false" customHeight="false" outlineLevel="0" collapsed="false">
      <c r="C3" s="1" t="s">
        <v>221</v>
      </c>
      <c r="D3" s="2"/>
      <c r="E3" s="2"/>
      <c r="F3" s="2"/>
      <c r="G3" s="2"/>
      <c r="H3" s="2"/>
      <c r="I3" s="2"/>
      <c r="J3" s="2"/>
      <c r="K3" s="2"/>
    </row>
    <row r="5" customFormat="false" ht="15" hidden="false" customHeight="false" outlineLevel="0" collapsed="false">
      <c r="C5" s="3" t="s">
        <v>222</v>
      </c>
    </row>
    <row r="6" customFormat="false" ht="15" hidden="false" customHeight="false" outlineLevel="0" collapsed="false">
      <c r="C6" s="4" t="s">
        <v>223</v>
      </c>
    </row>
    <row r="8" customFormat="false" ht="16.4" hidden="false" customHeight="false" outlineLevel="0" collapsed="false">
      <c r="C8" s="5" t="s">
        <v>224</v>
      </c>
      <c r="D8" s="5" t="s">
        <v>225</v>
      </c>
      <c r="E8" s="5" t="s">
        <v>226</v>
      </c>
      <c r="F8" s="5" t="s">
        <v>227</v>
      </c>
      <c r="G8" s="5" t="s">
        <v>228</v>
      </c>
      <c r="H8" s="5" t="s">
        <v>229</v>
      </c>
      <c r="I8" s="5" t="s">
        <v>230</v>
      </c>
      <c r="J8" s="5" t="s">
        <v>231</v>
      </c>
    </row>
    <row r="9" customFormat="false" ht="31.3" hidden="false" customHeight="false" outlineLevel="0" collapsed="false">
      <c r="C9" s="17" t="s">
        <v>232</v>
      </c>
      <c r="D9" s="17" t="s">
        <v>233</v>
      </c>
      <c r="E9" s="17" t="s">
        <v>234</v>
      </c>
      <c r="F9" s="17" t="s">
        <v>235</v>
      </c>
      <c r="G9" s="17" t="s">
        <v>236</v>
      </c>
      <c r="H9" s="17" t="s">
        <v>237</v>
      </c>
      <c r="I9" s="17" t="s">
        <v>238</v>
      </c>
      <c r="J9" s="17" t="s">
        <v>239</v>
      </c>
    </row>
    <row r="10" customFormat="false" ht="31.3" hidden="false" customHeight="false" outlineLevel="0" collapsed="false">
      <c r="C10" s="17" t="s">
        <v>240</v>
      </c>
      <c r="D10" s="17" t="s">
        <v>241</v>
      </c>
      <c r="E10" s="17" t="s">
        <v>242</v>
      </c>
      <c r="F10" s="17" t="s">
        <v>243</v>
      </c>
      <c r="G10" s="17" t="s">
        <v>244</v>
      </c>
      <c r="H10" s="17" t="s">
        <v>245</v>
      </c>
      <c r="I10" s="17" t="s">
        <v>246</v>
      </c>
      <c r="J10" s="17" t="s">
        <v>239</v>
      </c>
    </row>
    <row r="11" customFormat="false" ht="16.4" hidden="false" customHeight="false" outlineLevel="0" collapsed="false">
      <c r="C11" s="17" t="s">
        <v>247</v>
      </c>
      <c r="D11" s="17" t="s">
        <v>248</v>
      </c>
      <c r="E11" s="17" t="s">
        <v>249</v>
      </c>
      <c r="F11" s="17" t="s">
        <v>250</v>
      </c>
      <c r="G11" s="17" t="s">
        <v>251</v>
      </c>
      <c r="H11" s="17" t="s">
        <v>252</v>
      </c>
      <c r="I11" s="17" t="s">
        <v>253</v>
      </c>
      <c r="J11" s="17" t="s">
        <v>239</v>
      </c>
    </row>
    <row r="12" customFormat="false" ht="31.3" hidden="false" customHeight="false" outlineLevel="0" collapsed="false">
      <c r="C12" s="17" t="s">
        <v>213</v>
      </c>
      <c r="D12" s="17" t="s">
        <v>254</v>
      </c>
      <c r="E12" s="17" t="s">
        <v>255</v>
      </c>
      <c r="F12" s="17" t="s">
        <v>256</v>
      </c>
      <c r="G12" s="17" t="s">
        <v>257</v>
      </c>
      <c r="H12" s="17" t="s">
        <v>258</v>
      </c>
      <c r="I12" s="17" t="s">
        <v>259</v>
      </c>
      <c r="J12" s="17" t="s">
        <v>260</v>
      </c>
    </row>
    <row r="13" customFormat="false" ht="31.3" hidden="false" customHeight="false" outlineLevel="0" collapsed="false">
      <c r="C13" s="17" t="s">
        <v>261</v>
      </c>
      <c r="D13" s="17" t="s">
        <v>262</v>
      </c>
      <c r="E13" s="17" t="s">
        <v>263</v>
      </c>
      <c r="F13" s="17" t="s">
        <v>264</v>
      </c>
      <c r="G13" s="17" t="s">
        <v>265</v>
      </c>
      <c r="H13" s="17" t="s">
        <v>266</v>
      </c>
      <c r="I13" s="17" t="s">
        <v>267</v>
      </c>
      <c r="J13" s="17" t="s">
        <v>239</v>
      </c>
    </row>
    <row r="14" customFormat="false" ht="31.3" hidden="false" customHeight="false" outlineLevel="0" collapsed="false">
      <c r="C14" s="17" t="s">
        <v>268</v>
      </c>
      <c r="D14" s="17" t="s">
        <v>269</v>
      </c>
      <c r="E14" s="17" t="s">
        <v>270</v>
      </c>
      <c r="F14" s="17" t="s">
        <v>271</v>
      </c>
      <c r="G14" s="17" t="s">
        <v>272</v>
      </c>
      <c r="H14" s="17" t="s">
        <v>273</v>
      </c>
      <c r="I14" s="17" t="s">
        <v>274</v>
      </c>
      <c r="J14" s="17" t="s">
        <v>275</v>
      </c>
    </row>
    <row r="15" customFormat="false" ht="16.4" hidden="false" customHeight="false" outlineLevel="0" collapsed="false">
      <c r="C15" s="17" t="s">
        <v>276</v>
      </c>
      <c r="D15" s="17" t="s">
        <v>277</v>
      </c>
      <c r="E15" s="17" t="s">
        <v>278</v>
      </c>
      <c r="F15" s="17" t="s">
        <v>279</v>
      </c>
      <c r="G15" s="17" t="s">
        <v>280</v>
      </c>
      <c r="H15" s="17" t="s">
        <v>281</v>
      </c>
      <c r="I15" s="17" t="s">
        <v>282</v>
      </c>
      <c r="J15" s="17" t="s">
        <v>239</v>
      </c>
    </row>
    <row r="18" customFormat="false" ht="16.4" hidden="false" customHeight="true" outlineLevel="0" collapsed="false">
      <c r="C18" s="3" t="s">
        <v>283</v>
      </c>
      <c r="D18" s="24" t="s">
        <v>284</v>
      </c>
      <c r="E18" s="24"/>
      <c r="F18" s="24"/>
      <c r="G18" s="24"/>
      <c r="H18" s="24"/>
      <c r="I18" s="24"/>
      <c r="J18" s="24"/>
    </row>
  </sheetData>
  <mergeCells count="1">
    <mergeCell ref="D18:J18"/>
  </mergeCells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&amp;CSupplier Tender | 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C3:I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2" min="1" style="0" width="20"/>
    <col collapsed="false" customWidth="true" hidden="false" outlineLevel="0" max="6" min="3" style="0" width="52"/>
    <col collapsed="false" customWidth="true" hidden="false" outlineLevel="0" max="7" min="7" style="0" width="28"/>
    <col collapsed="false" customWidth="true" hidden="false" outlineLevel="0" max="8" min="8" style="0" width="52"/>
    <col collapsed="false" customWidth="true" hidden="false" outlineLevel="0" max="9" min="9" style="0" width="10"/>
  </cols>
  <sheetData>
    <row r="3" customFormat="false" ht="19.7" hidden="false" customHeight="false" outlineLevel="0" collapsed="false">
      <c r="C3" s="1" t="s">
        <v>285</v>
      </c>
      <c r="D3" s="2"/>
      <c r="E3" s="2"/>
      <c r="F3" s="2"/>
      <c r="G3" s="2"/>
      <c r="H3" s="2"/>
      <c r="I3" s="2"/>
    </row>
    <row r="5" customFormat="false" ht="15" hidden="false" customHeight="false" outlineLevel="0" collapsed="false">
      <c r="C5" s="3" t="s">
        <v>286</v>
      </c>
    </row>
    <row r="6" customFormat="false" ht="15" hidden="false" customHeight="false" outlineLevel="0" collapsed="false">
      <c r="C6" s="4" t="s">
        <v>287</v>
      </c>
    </row>
    <row r="8" customFormat="false" ht="16.4" hidden="false" customHeight="false" outlineLevel="0" collapsed="false">
      <c r="C8" s="5" t="s">
        <v>288</v>
      </c>
      <c r="D8" s="5" t="s">
        <v>289</v>
      </c>
      <c r="E8" s="5" t="s">
        <v>290</v>
      </c>
      <c r="F8" s="5" t="s">
        <v>291</v>
      </c>
      <c r="G8" s="5" t="s">
        <v>292</v>
      </c>
      <c r="H8" s="5" t="s">
        <v>293</v>
      </c>
    </row>
    <row r="9" customFormat="false" ht="31.3" hidden="false" customHeight="false" outlineLevel="0" collapsed="false">
      <c r="C9" s="17" t="n">
        <v>1</v>
      </c>
      <c r="D9" s="17" t="s">
        <v>294</v>
      </c>
      <c r="E9" s="17" t="s">
        <v>295</v>
      </c>
      <c r="F9" s="17" t="s">
        <v>296</v>
      </c>
      <c r="G9" s="17" t="s">
        <v>297</v>
      </c>
      <c r="H9" s="17" t="s">
        <v>298</v>
      </c>
    </row>
    <row r="10" customFormat="false" ht="16.4" hidden="false" customHeight="false" outlineLevel="0" collapsed="false">
      <c r="C10" s="17" t="n">
        <v>2</v>
      </c>
      <c r="D10" s="17" t="s">
        <v>299</v>
      </c>
      <c r="E10" s="17" t="s">
        <v>300</v>
      </c>
      <c r="F10" s="17" t="s">
        <v>301</v>
      </c>
      <c r="G10" s="17" t="s">
        <v>302</v>
      </c>
      <c r="H10" s="17" t="s">
        <v>303</v>
      </c>
    </row>
    <row r="11" customFormat="false" ht="31.3" hidden="false" customHeight="false" outlineLevel="0" collapsed="false">
      <c r="C11" s="17" t="n">
        <v>3</v>
      </c>
      <c r="D11" s="17" t="s">
        <v>304</v>
      </c>
      <c r="E11" s="17" t="s">
        <v>305</v>
      </c>
      <c r="F11" s="17" t="s">
        <v>306</v>
      </c>
      <c r="G11" s="17" t="s">
        <v>307</v>
      </c>
      <c r="H11" s="17" t="s">
        <v>308</v>
      </c>
    </row>
    <row r="12" customFormat="false" ht="31.3" hidden="false" customHeight="false" outlineLevel="0" collapsed="false">
      <c r="C12" s="17" t="n">
        <v>4</v>
      </c>
      <c r="D12" s="17" t="s">
        <v>309</v>
      </c>
      <c r="E12" s="17" t="s">
        <v>310</v>
      </c>
      <c r="F12" s="17" t="s">
        <v>311</v>
      </c>
      <c r="G12" s="17" t="s">
        <v>312</v>
      </c>
      <c r="H12" s="17" t="s">
        <v>313</v>
      </c>
    </row>
    <row r="13" customFormat="false" ht="46.25" hidden="false" customHeight="false" outlineLevel="0" collapsed="false">
      <c r="C13" s="17" t="n">
        <v>5</v>
      </c>
      <c r="D13" s="17" t="s">
        <v>314</v>
      </c>
      <c r="E13" s="17" t="s">
        <v>315</v>
      </c>
      <c r="F13" s="17" t="s">
        <v>316</v>
      </c>
      <c r="G13" s="17" t="s">
        <v>317</v>
      </c>
      <c r="H13" s="17" t="s">
        <v>318</v>
      </c>
    </row>
    <row r="14" customFormat="false" ht="31.3" hidden="false" customHeight="false" outlineLevel="0" collapsed="false">
      <c r="C14" s="17" t="n">
        <v>6</v>
      </c>
      <c r="D14" s="17" t="s">
        <v>319</v>
      </c>
      <c r="E14" s="17" t="s">
        <v>320</v>
      </c>
      <c r="F14" s="17" t="s">
        <v>321</v>
      </c>
      <c r="G14" s="17" t="s">
        <v>307</v>
      </c>
      <c r="H14" s="17" t="s">
        <v>322</v>
      </c>
    </row>
    <row r="15" customFormat="false" ht="31.3" hidden="false" customHeight="false" outlineLevel="0" collapsed="false">
      <c r="C15" s="17" t="n">
        <v>7</v>
      </c>
      <c r="D15" s="17" t="s">
        <v>323</v>
      </c>
      <c r="E15" s="17" t="s">
        <v>324</v>
      </c>
      <c r="F15" s="17" t="s">
        <v>325</v>
      </c>
      <c r="G15" s="17" t="s">
        <v>307</v>
      </c>
      <c r="H15" s="17" t="s">
        <v>326</v>
      </c>
    </row>
    <row r="16" customFormat="false" ht="31.3" hidden="false" customHeight="false" outlineLevel="0" collapsed="false">
      <c r="C16" s="17" t="n">
        <v>8</v>
      </c>
      <c r="D16" s="17" t="s">
        <v>327</v>
      </c>
      <c r="E16" s="17" t="s">
        <v>328</v>
      </c>
      <c r="F16" s="17" t="s">
        <v>329</v>
      </c>
      <c r="G16" s="17" t="s">
        <v>330</v>
      </c>
      <c r="H16" s="17" t="s">
        <v>331</v>
      </c>
    </row>
    <row r="17" customFormat="false" ht="46.25" hidden="false" customHeight="false" outlineLevel="0" collapsed="false">
      <c r="C17" s="17" t="n">
        <v>9</v>
      </c>
      <c r="D17" s="17" t="s">
        <v>332</v>
      </c>
      <c r="E17" s="17" t="s">
        <v>333</v>
      </c>
      <c r="F17" s="17" t="s">
        <v>334</v>
      </c>
      <c r="G17" s="17" t="s">
        <v>330</v>
      </c>
      <c r="H17" s="17" t="s">
        <v>335</v>
      </c>
    </row>
    <row r="18" customFormat="false" ht="31.3" hidden="false" customHeight="false" outlineLevel="0" collapsed="false">
      <c r="C18" s="17" t="n">
        <v>10</v>
      </c>
      <c r="D18" s="17" t="s">
        <v>336</v>
      </c>
      <c r="E18" s="17" t="s">
        <v>337</v>
      </c>
      <c r="F18" s="17" t="s">
        <v>338</v>
      </c>
      <c r="G18" s="17" t="s">
        <v>330</v>
      </c>
      <c r="H18" s="17" t="s">
        <v>339</v>
      </c>
    </row>
    <row r="19" customFormat="false" ht="16.4" hidden="false" customHeight="false" outlineLevel="0" collapsed="false">
      <c r="C19" s="17" t="n">
        <v>11</v>
      </c>
      <c r="D19" s="17" t="s">
        <v>340</v>
      </c>
      <c r="E19" s="17" t="s">
        <v>341</v>
      </c>
      <c r="F19" s="17" t="s">
        <v>342</v>
      </c>
      <c r="G19" s="17" t="s">
        <v>330</v>
      </c>
      <c r="H19" s="17" t="s">
        <v>343</v>
      </c>
    </row>
    <row r="20" customFormat="false" ht="31.3" hidden="false" customHeight="false" outlineLevel="0" collapsed="false">
      <c r="C20" s="17" t="n">
        <v>12</v>
      </c>
      <c r="D20" s="17" t="s">
        <v>344</v>
      </c>
      <c r="E20" s="17" t="s">
        <v>345</v>
      </c>
      <c r="F20" s="17" t="s">
        <v>346</v>
      </c>
      <c r="G20" s="17" t="s">
        <v>330</v>
      </c>
      <c r="H20" s="17" t="s">
        <v>347</v>
      </c>
    </row>
    <row r="21" customFormat="false" ht="16.4" hidden="false" customHeight="false" outlineLevel="0" collapsed="false">
      <c r="C21" s="17" t="n">
        <v>13</v>
      </c>
      <c r="D21" s="17" t="s">
        <v>348</v>
      </c>
      <c r="E21" s="17" t="s">
        <v>349</v>
      </c>
      <c r="F21" s="17" t="s">
        <v>350</v>
      </c>
      <c r="G21" s="17" t="s">
        <v>307</v>
      </c>
      <c r="H21" s="17" t="s">
        <v>351</v>
      </c>
    </row>
    <row r="22" customFormat="false" ht="31.3" hidden="false" customHeight="false" outlineLevel="0" collapsed="false">
      <c r="C22" s="17" t="n">
        <v>14</v>
      </c>
      <c r="D22" s="17" t="s">
        <v>352</v>
      </c>
      <c r="E22" s="17" t="s">
        <v>353</v>
      </c>
      <c r="F22" s="17" t="s">
        <v>354</v>
      </c>
      <c r="G22" s="17" t="s">
        <v>307</v>
      </c>
      <c r="H22" s="17" t="s">
        <v>355</v>
      </c>
    </row>
  </sheetData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&amp;CSources |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2026-08-07T14:25:32Z</dcterms:created>
  <dc:creator>openpyxl</dc:creator>
  <dc:description/>
  <dc:language>en-US</dc:language>
  <cp:lastModifiedBy/>
  <dcterms:modified xsi:type="dcterms:W3CDTF">2026-08-07T14:25:32Z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