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comments/comment1.xml" ContentType="application/vnd.openxmlformats-officedocument.spreadsheetml.comments+xml"/>
  <Override PartName="/xl/worksheets/sheet3.xml" ContentType="application/vnd.openxmlformats-officedocument.spreadsheetml.worksheet+xml"/>
  <Override PartName="/xl/comments/comment2.xml" ContentType="application/vnd.openxmlformats-officedocument.spreadsheetml.comments+xml"/>
  <Override PartName="/xl/worksheets/sheet4.xml" ContentType="application/vnd.openxmlformats-officedocument.spreadsheetml.worksheet+xml"/>
  <Override PartName="/xl/comments/comment3.xml" ContentType="application/vnd.openxmlformats-officedocument.spreadsheetml.comments+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ecision Summary" sheetId="1" state="visible" r:id="rId1"/>
    <sheet name="Capital Requirement" sheetId="2" state="visible" r:id="rId2"/>
    <sheet name="Annual Operating" sheetId="3" state="visible" r:id="rId3"/>
    <sheet name="Break-Even" sheetId="4" state="visible" r:id="rId4"/>
    <sheet name="Sources" sheetId="5" state="visible" r:id="rId5"/>
  </sheets>
  <definedNames/>
  <calcPr calcId="124519" fullCalcOnLoad="1"/>
</workbook>
</file>

<file path=xl/styles.xml><?xml version="1.0" encoding="utf-8"?>
<styleSheet xmlns="http://schemas.openxmlformats.org/spreadsheetml/2006/main">
  <numFmts count="2">
    <numFmt numFmtId="164" formatCode="£#,##0;[Red](£#,##0)"/>
    <numFmt numFmtId="165" formatCode="0.0%"/>
  </numFmts>
  <fonts count="10">
    <font>
      <name val="Calibri"/>
      <family val="2"/>
      <color theme="1"/>
      <sz val="11"/>
      <scheme val="minor"/>
    </font>
    <font>
      <b val="1"/>
      <color rgb="00FFFFFF"/>
      <sz val="15"/>
    </font>
    <font>
      <b val="1"/>
      <sz val="11"/>
    </font>
    <font>
      <i val="1"/>
      <sz val="10"/>
    </font>
    <font>
      <b val="1"/>
    </font>
    <font>
      <color rgb="00000000"/>
    </font>
    <font>
      <i val="1"/>
      <color rgb="00595959"/>
      <sz val="9"/>
    </font>
    <font>
      <color rgb="000000FF"/>
    </font>
    <font>
      <b val="1"/>
      <color rgb="00B00020"/>
    </font>
    <font>
      <color rgb="00046A38"/>
    </font>
  </fonts>
  <fills count="3">
    <fill>
      <patternFill/>
    </fill>
    <fill>
      <patternFill patternType="gray125"/>
    </fill>
    <fill>
      <patternFill patternType="solid">
        <fgColor rgb="00135B44"/>
      </patternFill>
    </fill>
  </fills>
  <borders count="2">
    <border>
      <left/>
      <right/>
      <top/>
      <bottom/>
      <diagonal/>
    </border>
    <border>
      <bottom style="thin">
        <color rgb="00A6A6A6"/>
      </bottom>
    </border>
  </borders>
  <cellStyleXfs count="1">
    <xf numFmtId="0" fontId="0" fillId="0" borderId="0"/>
  </cellStyleXfs>
  <cellXfs count="19">
    <xf numFmtId="0" fontId="0" fillId="0" borderId="0" pivotButton="0" quotePrefix="0" xfId="0"/>
    <xf numFmtId="0" fontId="1" fillId="2" borderId="0" pivotButton="0" quotePrefix="0" xfId="0"/>
    <xf numFmtId="0" fontId="0" fillId="2" borderId="0" pivotButton="0" quotePrefix="0" xfId="0"/>
    <xf numFmtId="0" fontId="2" fillId="0" borderId="0" pivotButton="0" quotePrefix="0" xfId="0"/>
    <xf numFmtId="0" fontId="3" fillId="0" borderId="0" pivotButton="0" quotePrefix="0" xfId="0"/>
    <xf numFmtId="0" fontId="4" fillId="0" borderId="0" pivotButton="0" quotePrefix="0" xfId="0"/>
    <xf numFmtId="0" fontId="0" fillId="0" borderId="0" applyAlignment="1" pivotButton="0" quotePrefix="0" xfId="0">
      <alignment wrapText="1"/>
    </xf>
    <xf numFmtId="0" fontId="4" fillId="0" borderId="1" applyAlignment="1" pivotButton="0" quotePrefix="0" xfId="0">
      <alignment vertical="bottom" wrapText="1"/>
    </xf>
    <xf numFmtId="164" fontId="5" fillId="0" borderId="0" applyAlignment="1" pivotButton="0" quotePrefix="0" xfId="0">
      <alignment horizontal="right"/>
    </xf>
    <xf numFmtId="165" fontId="5" fillId="0" borderId="0" applyAlignment="1" pivotButton="0" quotePrefix="0" xfId="0">
      <alignment horizontal="right"/>
    </xf>
    <xf numFmtId="0" fontId="6" fillId="0" borderId="0" applyAlignment="1" pivotButton="0" quotePrefix="0" xfId="0">
      <alignment wrapText="1"/>
    </xf>
    <xf numFmtId="164" fontId="7" fillId="0" borderId="0" applyAlignment="1" pivotButton="0" quotePrefix="0" xfId="0">
      <alignment horizontal="right"/>
    </xf>
    <xf numFmtId="0" fontId="6" fillId="0" borderId="0" pivotButton="0" quotePrefix="0" xfId="0"/>
    <xf numFmtId="0" fontId="8" fillId="0" borderId="0" pivotButton="0" quotePrefix="0" xfId="0"/>
    <xf numFmtId="0" fontId="7" fillId="0" borderId="0" pivotButton="0" quotePrefix="0" xfId="0"/>
    <xf numFmtId="165" fontId="7" fillId="0" borderId="0" applyAlignment="1" pivotButton="0" quotePrefix="0" xfId="0">
      <alignment horizontal="right"/>
    </xf>
    <xf numFmtId="164" fontId="9" fillId="0" borderId="0" applyAlignment="1" pivotButton="0" quotePrefix="0" xfId="0">
      <alignment horizontal="right"/>
    </xf>
    <xf numFmtId="0" fontId="7" fillId="0" borderId="0" applyAlignment="1" pivotButton="0" quotePrefix="0" xfId="0">
      <alignment horizontal="right"/>
    </xf>
    <xf numFmtId="3" fontId="9" fillId="0" borderId="0" applyAlignment="1" pivotButton="0" quotePrefix="0" xfId="0">
      <alignment horizontal="righ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comments/comment1.xml><?xml version="1.0" encoding="utf-8"?>
<comments xmlns="http://schemas.openxmlformats.org/spreadsheetml/2006/main">
  <authors>
    <author>Claude Code</author>
  </authors>
  <commentList>
    <comment ref="D10" authorId="0" shapeId="0">
      <text>
        <t>Padel Build UK published range; master_cost_validated_findings.md</t>
      </text>
    </comment>
    <comment ref="E10" authorId="0" shapeId="0">
      <text>
        <t>Padel Build UK published range; master_cost_validated_findings.md</t>
      </text>
    </comment>
    <comment ref="F10" authorId="0" shapeId="0">
      <text>
        <t>Padel Build UK published range; master_cost_validated_findings.md</t>
      </text>
    </comment>
    <comment ref="D11" authorId="0" shapeId="0">
      <text>
        <t>master_cost_validated_findings.md</t>
      </text>
    </comment>
    <comment ref="E11" authorId="0" shapeId="0">
      <text>
        <t>master_cost_validated_findings.md</t>
      </text>
    </comment>
    <comment ref="F11" authorId="0" shapeId="0">
      <text>
        <t>master_cost_validated_findings.md</t>
      </text>
    </comment>
    <comment ref="D12" authorId="0" shapeId="0">
      <text>
        <t>master_cost_validated_findings.md — site-risk sensitivity</t>
      </text>
    </comment>
    <comment ref="E12" authorId="0" shapeId="0">
      <text>
        <t>master_cost_validated_findings.md — site-risk sensitivity</t>
      </text>
    </comment>
    <comment ref="F12" authorId="0" shapeId="0">
      <text>
        <t>master_cost_validated_findings.md — site-risk sensitivity</t>
      </text>
    </comment>
    <comment ref="D13" authorId="0" shapeId="0">
      <text>
        <t>master_cost_validated_findings.md</t>
      </text>
    </comment>
    <comment ref="E13" authorId="0" shapeId="0">
      <text>
        <t>master_cost_validated_findings.md</t>
      </text>
    </comment>
    <comment ref="F13" authorId="0" shapeId="0">
      <text>
        <t>master_cost_validated_findings.md</t>
      </text>
    </comment>
    <comment ref="D14" authorId="0" shapeId="0">
      <text>
        <t>master_cost_validated_findings.md</t>
      </text>
    </comment>
    <comment ref="E14" authorId="0" shapeId="0">
      <text>
        <t>master_cost_validated_findings.md</t>
      </text>
    </comment>
    <comment ref="F14" authorId="0" shapeId="0">
      <text>
        <t>master_cost_validated_findings.md</t>
      </text>
    </comment>
    <comment ref="D15" authorId="0" shapeId="0">
      <text>
        <t>master_cost_validated_findings.md — supersedes doc 04 provisional figure</t>
      </text>
    </comment>
    <comment ref="E15" authorId="0" shapeId="0">
      <text>
        <t>master_cost_validated_findings.md — supersedes doc 04 provisional figure</t>
      </text>
    </comment>
    <comment ref="F15" authorId="0" shapeId="0">
      <text>
        <t>master_cost_validated_findings.md — supersedes doc 04 provisional figure</t>
      </text>
    </comment>
    <comment ref="D16" authorId="0" shapeId="0">
      <text>
        <t>Doc 07 Summary sheet</t>
      </text>
    </comment>
    <comment ref="E16" authorId="0" shapeId="0">
      <text>
        <t>Doc 07 Summary sheet</t>
      </text>
    </comment>
    <comment ref="F16" authorId="0" shapeId="0">
      <text>
        <t>Doc 07 Summary sheet</t>
      </text>
    </comment>
    <comment ref="D17" authorId="0" shapeId="0">
      <text>
        <t>Doc 01 Pilot Capex — 47/47 validation checks</t>
      </text>
    </comment>
    <comment ref="E17" authorId="0" shapeId="0">
      <text>
        <t>Doc 01 Pilot Capex — 47/47 validation checks</t>
      </text>
    </comment>
    <comment ref="F17" authorId="0" shapeId="0">
      <text>
        <t>Doc 01 Pilot Capex — 47/47 validation checks</t>
      </text>
    </comment>
    <comment ref="D22" authorId="0" shapeId="0">
      <text>
        <t>Doc 08 Capex sheet — single validated figure (no separate low/high published)</t>
      </text>
    </comment>
    <comment ref="D23" authorId="0" shapeId="0">
      <text>
        <t>Doc 08 Capex sheet — single validated figure (no separate low/high published)</t>
      </text>
    </comment>
    <comment ref="D24" authorId="0" shapeId="0">
      <text>
        <t>Doc 08 Capex sheet — single validated figure (no separate low/high published)</t>
      </text>
    </comment>
    <comment ref="C33" authorId="0" shapeId="0">
      <text>
        <t>unexecuted build script placeholder</t>
      </text>
    </comment>
    <comment ref="D33" authorId="0" shapeId="0">
      <text>
        <t>unexecuted build script placeholder</t>
      </text>
    </comment>
    <comment ref="E33" authorId="0" shapeId="0">
      <text>
        <t>unexecuted build script placeholder</t>
      </text>
    </comment>
    <comment ref="F33" authorId="0" shapeId="0">
      <text>
        <t>unexecuted build script placeholder</t>
      </text>
    </comment>
    <comment ref="C34" authorId="0" shapeId="0">
      <text>
        <t>unexecuted build script placeholder</t>
      </text>
    </comment>
    <comment ref="D34" authorId="0" shapeId="0">
      <text>
        <t>unexecuted build script placeholder</t>
      </text>
    </comment>
    <comment ref="E34" authorId="0" shapeId="0">
      <text>
        <t>unexecuted build script placeholder</t>
      </text>
    </comment>
    <comment ref="F34" authorId="0" shapeId="0">
      <text>
        <t>unexecuted build script placeholder</t>
      </text>
    </comment>
  </commentList>
</comments>
</file>

<file path=xl/comments/comment2.xml><?xml version="1.0" encoding="utf-8"?>
<comments xmlns="http://schemas.openxmlformats.org/spreadsheetml/2006/main">
  <authors>
    <author>Claude Code</author>
  </authors>
  <commentList>
    <comment ref="D9" authorId="0" shapeId="0">
      <text>
        <t>Doc 09 Decision Summary — All people and service envelope</t>
      </text>
    </comment>
    <comment ref="E9" authorId="0" shapeId="0">
      <text>
        <t>Doc 09 Decision Summary — All people and service envelope</t>
      </text>
    </comment>
    <comment ref="F9" authorId="0" shapeId="0">
      <text>
        <t>Doc 09 Decision Summary — All people and service envelope</t>
      </text>
    </comment>
    <comment ref="D10" authorId="0" shapeId="0">
      <text>
        <t>Doc 07 Summary — lean/hybrid/conditioned-or-staffed</t>
      </text>
    </comment>
    <comment ref="E10" authorId="0" shapeId="0">
      <text>
        <t>Doc 07 Summary — lean/hybrid/conditioned-or-staffed</t>
      </text>
    </comment>
    <comment ref="F10" authorId="0" shapeId="0">
      <text>
        <t>Doc 07 Summary — lean/hybrid/conditioned-or-staffed</t>
      </text>
    </comment>
    <comment ref="D15" authorId="0" shapeId="0">
      <text>
        <t>Doc 08 Decision Summary</t>
      </text>
    </comment>
    <comment ref="E15" authorId="0" shapeId="0">
      <text>
        <t>Doc 08 Decision Summary</t>
      </text>
    </comment>
    <comment ref="F15" authorId="0" shapeId="0">
      <text>
        <t>Doc 08 Decision Summary</t>
      </text>
    </comment>
    <comment ref="D16" authorId="0" shapeId="0">
      <text>
        <t>Doc 01 Scenario Economics — base case</t>
      </text>
    </comment>
    <comment ref="E16" authorId="0" shapeId="0">
      <text>
        <t>Doc 01 Scenario Economics — base case</t>
      </text>
    </comment>
    <comment ref="F16" authorId="0" shapeId="0">
      <text>
        <t>Doc 01 Scenario Economics — base case</t>
      </text>
    </comment>
  </commentList>
</comments>
</file>

<file path=xl/comments/comment3.xml><?xml version="1.0" encoding="utf-8"?>
<comments xmlns="http://schemas.openxmlformats.org/spreadsheetml/2006/main">
  <authors>
    <author>Claude Code</author>
  </authors>
  <commentList>
    <comment ref="D14" authorId="0" shapeId="0">
      <text>
        <t>6 courts — venue scope</t>
      </text>
    </comment>
    <comment ref="D15" authorId="0" shapeId="0">
      <text>
        <t>Doc 08 Assumptions — public opening hours/day</t>
      </text>
    </comment>
    <comment ref="D16" authorId="0" shapeId="0">
      <text>
        <t>Doc 08 Assumptions — operating days/year</t>
      </text>
    </comment>
    <comment ref="D22" authorId="0" shapeId="0">
      <text>
        <t>uttoxeter_benchmark.md</t>
      </text>
    </comment>
    <comment ref="D23" authorId="0" shapeId="0">
      <text>
        <t>uttoxeter_benchmark.md</t>
      </text>
    </comment>
    <comment ref="D24" authorId="0" shapeId="0">
      <text>
        <t>Doc 02 — Playtomic sampled £46-48/hr, not a published tariff</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comments" Target="/xl/comments/comment1.xml" Id="comments" /><Relationship Type="http://schemas.openxmlformats.org/officeDocument/2006/relationships/vmlDrawing" Target="/xl/drawings/commentsDrawing1.vml" Id="anysvml" /></Relationships>
</file>

<file path=xl/worksheets/_rels/sheet3.xml.rels><Relationships xmlns="http://schemas.openxmlformats.org/package/2006/relationships"><Relationship Type="http://schemas.openxmlformats.org/officeDocument/2006/relationships/comments" Target="/xl/comments/comment2.xml" Id="comments" /><Relationship Type="http://schemas.openxmlformats.org/officeDocument/2006/relationships/vmlDrawing" Target="/xl/drawings/commentsDrawing2.vml" Id="anysvml" /></Relationships>
</file>

<file path=xl/worksheets/_rels/sheet4.xml.rels><Relationships xmlns="http://schemas.openxmlformats.org/package/2006/relationships"><Relationship Type="http://schemas.openxmlformats.org/officeDocument/2006/relationships/comments" Target="/xl/comments/comment3.xml" Id="comments" /><Relationship Type="http://schemas.openxmlformats.org/officeDocument/2006/relationships/vmlDrawing" Target="/xl/drawings/commentsDrawing3.vml" Id="anysvml" /></Relationships>
</file>

<file path=xl/worksheets/sheet1.xml><?xml version="1.0" encoding="utf-8"?>
<worksheet xmlns="http://schemas.openxmlformats.org/spreadsheetml/2006/main">
  <sheetPr>
    <outlinePr summaryBelow="1" summaryRight="1"/>
    <pageSetUpPr/>
  </sheetPr>
  <dimension ref="C1:I38"/>
  <sheetViews>
    <sheetView showGridLines="0" workbookViewId="0">
      <selection activeCell="A1" sqref="A1"/>
    </sheetView>
  </sheetViews>
  <sheetFormatPr baseColWidth="8" defaultRowHeight="15"/>
  <cols>
    <col width="3" customWidth="1" min="1" max="1"/>
    <col width="3" customWidth="1" min="2" max="2"/>
    <col width="60" customWidth="1" min="3" max="3"/>
    <col width="30" customWidth="1" min="4" max="4"/>
    <col width="28" customWidth="1" min="5" max="5"/>
    <col width="35" customWidth="1" min="6" max="6"/>
    <col width="10" customWidth="1" min="7" max="7"/>
    <col width="10" customWidth="1" min="8" max="8"/>
    <col width="10" customWidth="1" min="9" max="9"/>
  </cols>
  <sheetData>
    <row r="1"/>
    <row r="2"/>
    <row r="3">
      <c r="C3" s="1" t="inlineStr">
        <is>
          <t>Trentham Padel — Master Financial Model</t>
        </is>
      </c>
      <c r="D3" s="2" t="n"/>
      <c r="E3" s="2" t="n"/>
      <c r="F3" s="2" t="n"/>
      <c r="G3" s="2" t="n"/>
      <c r="H3" s="2" t="n"/>
      <c r="I3" s="2" t="n"/>
    </row>
    <row r="4"/>
    <row r="5">
      <c r="C5" s="3" t="inlineStr">
        <is>
          <t>Integrated capital requirement, annual operating case and court-revenue break-even test</t>
        </is>
      </c>
    </row>
    <row r="6">
      <c r="C6" s="4" t="inlineStr">
        <is>
          <t>(£, excluding VAT; planning estimates — pre-financing, pre-tax)</t>
        </is>
      </c>
    </row>
    <row r="7"/>
    <row r="8">
      <c r="C8" s="5" t="inlineStr">
        <is>
          <t>Status</t>
        </is>
      </c>
    </row>
    <row r="9" ht="60" customHeight="1">
      <c r="C9" s="6" t="inlineStr">
        <is>
          <t>Built after the originating research run (Manus) exhausted its credits mid-way through this exact model. Every figure here traces to the validated Vending, Environmental, Hospitality and Staffing workbooks in this pack, or is newly calculated from them and shown on the Break-Even sheet. Court-booking revenue was never modelled with sourced demand anywhere in the pack — see Break-Even sheet.</t>
        </is>
      </c>
    </row>
    <row r="10"/>
    <row r="11"/>
    <row r="12"/>
    <row r="13">
      <c r="C13" s="5" t="inlineStr">
        <is>
          <t>Total capital requirement (base case, excl. rent/SDLT/working capital)</t>
        </is>
      </c>
    </row>
    <row r="14">
      <c r="C14" s="7" t="inlineStr">
        <is>
          <t>Scenario</t>
        </is>
      </c>
      <c r="D14" s="7" t="inlineStr">
        <is>
          <t>Low</t>
        </is>
      </c>
      <c r="E14" s="7" t="inlineStr">
        <is>
          <t>Base</t>
        </is>
      </c>
      <c r="F14" s="7" t="inlineStr">
        <is>
          <t>High</t>
        </is>
      </c>
    </row>
    <row r="15">
      <c r="C15" t="inlineStr">
        <is>
          <t>Lean</t>
        </is>
      </c>
      <c r="D15" s="8">
        <f>'Capital Requirement'!F18</f>
        <v/>
      </c>
      <c r="E15" s="8">
        <f>'Capital Requirement'!G18</f>
        <v/>
      </c>
      <c r="F15" s="8">
        <f>'Capital Requirement'!H18</f>
        <v/>
      </c>
    </row>
    <row r="16">
      <c r="C16" t="inlineStr">
        <is>
          <t>Hybrid</t>
        </is>
      </c>
      <c r="D16" s="8">
        <f>'Capital Requirement'!F19</f>
        <v/>
      </c>
      <c r="E16" s="8">
        <f>'Capital Requirement'!G19</f>
        <v/>
      </c>
      <c r="F16" s="8">
        <f>'Capital Requirement'!H19</f>
        <v/>
      </c>
    </row>
    <row r="17">
      <c r="C17" t="inlineStr">
        <is>
          <t>Traditional</t>
        </is>
      </c>
      <c r="D17" s="8">
        <f>'Capital Requirement'!F20</f>
        <v/>
      </c>
      <c r="E17" s="8">
        <f>'Capital Requirement'!G20</f>
        <v/>
      </c>
      <c r="F17" s="8">
        <f>'Capital Requirement'!H20</f>
        <v/>
      </c>
    </row>
    <row r="18"/>
    <row r="19">
      <c r="C19" s="5" t="inlineStr">
        <is>
          <t>Required annual court revenue to break even (base case)</t>
        </is>
      </c>
    </row>
    <row r="20">
      <c r="C20" s="7" t="inlineStr">
        <is>
          <t>Scenario</t>
        </is>
      </c>
      <c r="D20" s="7" t="inlineStr">
        <is>
          <t>Cost base</t>
        </is>
      </c>
      <c r="E20" s="7" t="inlineStr">
        <is>
          <t>Net ancillary contribution</t>
        </is>
      </c>
      <c r="F20" s="7" t="inlineStr">
        <is>
          <t>Required court revenue</t>
        </is>
      </c>
    </row>
    <row r="21">
      <c r="C21" t="inlineStr">
        <is>
          <t>Lean</t>
        </is>
      </c>
      <c r="D21" s="8">
        <f>'Annual Operating'!F9</f>
        <v/>
      </c>
      <c r="E21" s="8">
        <f>'Annual Operating'!F15</f>
        <v/>
      </c>
      <c r="F21" s="8">
        <f>D21-E21</f>
        <v/>
      </c>
    </row>
    <row r="22">
      <c r="C22" t="inlineStr">
        <is>
          <t>Hybrid</t>
        </is>
      </c>
      <c r="D22" s="8">
        <f>'Annual Operating'!F10</f>
        <v/>
      </c>
      <c r="E22" s="8">
        <f>'Annual Operating'!F16</f>
        <v/>
      </c>
      <c r="F22" s="8">
        <f>D22-E22</f>
        <v/>
      </c>
    </row>
    <row r="23">
      <c r="C23" t="inlineStr">
        <is>
          <t>Traditional</t>
        </is>
      </c>
      <c r="D23" s="8">
        <f>'Annual Operating'!F11</f>
        <v/>
      </c>
      <c r="E23" s="8">
        <f>'Annual Operating'!F17</f>
        <v/>
      </c>
      <c r="F23" s="8">
        <f>D23-E23</f>
        <v/>
      </c>
    </row>
    <row r="24"/>
    <row r="25"/>
    <row r="26">
      <c r="C26" s="5" t="inlineStr">
        <is>
          <t>Utilisation required at sourced hourly rates</t>
        </is>
      </c>
    </row>
    <row r="27">
      <c r="C27" s="7" t="inlineStr">
        <is>
          <t>Scenario</t>
        </is>
      </c>
      <c r="D27" s="7" t="inlineStr">
        <is>
          <t>@£26/hr (Uttoxeter off-peak)</t>
        </is>
      </c>
      <c r="E27" s="7" t="inlineStr">
        <is>
          <t>@£34/hr (Uttoxeter peak)</t>
        </is>
      </c>
      <c r="F27" s="7" t="inlineStr">
        <is>
          <t>@£47/hr (Ace Padel Stoke sampled)</t>
        </is>
      </c>
    </row>
    <row r="28">
      <c r="C28" t="inlineStr">
        <is>
          <t>Lean</t>
        </is>
      </c>
      <c r="D28" s="9">
        <f>$F21/(34560*26)</f>
        <v/>
      </c>
      <c r="E28" s="9">
        <f>$F21/(34560*34)</f>
        <v/>
      </c>
      <c r="F28" s="9">
        <f>$F21/(34560*47)</f>
        <v/>
      </c>
    </row>
    <row r="29">
      <c r="C29" t="inlineStr">
        <is>
          <t>Hybrid</t>
        </is>
      </c>
      <c r="D29" s="9">
        <f>$F22/(34560*26)</f>
        <v/>
      </c>
      <c r="E29" s="9">
        <f>$F22/(34560*34)</f>
        <v/>
      </c>
      <c r="F29" s="9">
        <f>$F22/(34560*47)</f>
        <v/>
      </c>
    </row>
    <row r="30">
      <c r="C30" t="inlineStr">
        <is>
          <t>Traditional</t>
        </is>
      </c>
      <c r="D30" s="9">
        <f>$F23/(34560*26)</f>
        <v/>
      </c>
      <c r="E30" s="9">
        <f>$F23/(34560*34)</f>
        <v/>
      </c>
      <c r="F30" s="9">
        <f>$F23/(34560*47)</f>
        <v/>
      </c>
    </row>
    <row r="31"/>
    <row r="32">
      <c r="C32" s="10" t="inlineStr">
        <is>
          <t>Capacity = 6 courts x 16 public hours/day x 360 days/year (doc 08 global assumptions). These are utilisation requirements implied by the pack's own sourced pricing, not a demand forecast — see 10_Master_Financial_Model_and_Break_Even.md §5.</t>
        </is>
      </c>
    </row>
    <row r="33"/>
    <row r="34"/>
    <row r="35">
      <c r="C35" s="5" t="inlineStr">
        <is>
          <t>Decision</t>
        </is>
      </c>
    </row>
    <row r="36">
      <c r="C36" s="6" t="inlineStr">
        <is>
          <t>Hybrid is the only scenario financeable at plausible utilisation on sourced court rates. Traditional needs 92-120% utilisation and fails the arithmetic test. Court revenue was never modelled with real demand evidence — commission live competitor slot-sampling before the next capital decision.</t>
        </is>
      </c>
    </row>
    <row r="37"/>
    <row r="38"/>
  </sheetData>
  <mergeCells count="3">
    <mergeCell ref="C36:I38"/>
    <mergeCell ref="C9:I11"/>
    <mergeCell ref="C32:I3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C1:I39"/>
  <sheetViews>
    <sheetView showGridLines="0" workbookViewId="0">
      <selection activeCell="A1" sqref="A1"/>
    </sheetView>
  </sheetViews>
  <sheetFormatPr baseColWidth="8" defaultRowHeight="15"/>
  <cols>
    <col width="3" customWidth="1" min="1" max="1"/>
    <col width="3" customWidth="1" min="2" max="2"/>
    <col width="60" customWidth="1" min="3" max="3"/>
    <col width="26" customWidth="1" min="4" max="4"/>
    <col width="26" customWidth="1" min="5" max="5"/>
    <col width="26" customWidth="1" min="6" max="6"/>
    <col width="60" customWidth="1" min="7" max="7"/>
    <col width="10" customWidth="1" min="8" max="8"/>
    <col width="10" customWidth="1" min="9" max="9"/>
  </cols>
  <sheetData>
    <row r="1"/>
    <row r="2"/>
    <row r="3">
      <c r="C3" s="1" t="inlineStr">
        <is>
          <t>Integrated Capital Requirement</t>
        </is>
      </c>
      <c r="D3" s="2" t="n"/>
      <c r="E3" s="2" t="n"/>
      <c r="F3" s="2" t="n"/>
      <c r="G3" s="2" t="n"/>
      <c r="H3" s="2" t="n"/>
      <c r="I3" s="2" t="n"/>
    </row>
    <row r="4"/>
    <row r="5">
      <c r="C5" s="3" t="inlineStr">
        <is>
          <t>Scenario-independent venue base + scenario-dependent hospitality fit-out + fees/contingency</t>
        </is>
      </c>
    </row>
    <row r="6">
      <c r="C6" s="4" t="inlineStr">
        <is>
          <t>(£ excluding VAT)</t>
        </is>
      </c>
    </row>
    <row r="7"/>
    <row r="8">
      <c r="C8" s="5" t="inlineStr">
        <is>
          <t>Scenario-independent base (courts, life-safety, environmental setup, vending pilot)</t>
        </is>
      </c>
    </row>
    <row r="9">
      <c r="C9" s="7" t="inlineStr">
        <is>
          <t>Item</t>
        </is>
      </c>
      <c r="D9" s="7" t="inlineStr">
        <is>
          <t>Low</t>
        </is>
      </c>
      <c r="E9" s="7" t="inlineStr">
        <is>
          <t>Base</t>
        </is>
      </c>
      <c r="F9" s="7" t="inlineStr">
        <is>
          <t>High</t>
        </is>
      </c>
      <c r="G9" s="7" t="inlineStr">
        <is>
          <t>Source</t>
        </is>
      </c>
    </row>
    <row r="10">
      <c r="C10" t="inlineStr">
        <is>
          <t>Six indoor panoramic court packages</t>
        </is>
      </c>
      <c r="D10" s="11" t="n">
        <v>150000</v>
      </c>
      <c r="E10" s="11" t="n">
        <v>180000</v>
      </c>
      <c r="F10" s="11" t="n">
        <v>210000</v>
      </c>
      <c r="G10" s="12" t="inlineStr">
        <is>
          <t>Padel Build UK published range; master_cost_validated_findings.md</t>
        </is>
      </c>
    </row>
    <row r="11">
      <c r="C11" t="inlineStr">
        <is>
          <t>Slab survey, scanning, anchor/flatness design</t>
        </is>
      </c>
      <c r="D11" s="11" t="n">
        <v>3000</v>
      </c>
      <c r="E11" s="11" t="n">
        <v>6000</v>
      </c>
      <c r="F11" s="11" t="n">
        <v>12000</v>
      </c>
      <c r="G11" s="12" t="inlineStr">
        <is>
          <t>master_cost_validated_findings.md</t>
        </is>
      </c>
    </row>
    <row r="12">
      <c r="C12" t="inlineStr">
        <is>
          <t>Slab levelling / local remediation</t>
        </is>
      </c>
      <c r="D12" s="11" t="n">
        <v>10000</v>
      </c>
      <c r="E12" s="11" t="n">
        <v>30000</v>
      </c>
      <c r="F12" s="11" t="n">
        <v>90000</v>
      </c>
      <c r="G12" s="12" t="inlineStr">
        <is>
          <t>master_cost_validated_findings.md — site-risk sensitivity</t>
        </is>
      </c>
    </row>
    <row r="13">
      <c r="C13" t="inlineStr">
        <is>
          <t>Court connection, testing, non-included lighting</t>
        </is>
      </c>
      <c r="D13" s="11" t="n">
        <v>12000</v>
      </c>
      <c r="E13" s="11" t="n">
        <v>24000</v>
      </c>
      <c r="F13" s="11" t="n">
        <v>48000</v>
      </c>
      <c r="G13" s="12" t="inlineStr">
        <is>
          <t>master_cost_validated_findings.md</t>
        </is>
      </c>
    </row>
    <row r="14">
      <c r="C14" t="inlineStr">
        <is>
          <t>Court spares, nets, commissioning reserve</t>
        </is>
      </c>
      <c r="D14" s="11" t="n">
        <v>3000</v>
      </c>
      <c r="E14" s="11" t="n">
        <v>6000</v>
      </c>
      <c r="F14" s="11" t="n">
        <v>12000</v>
      </c>
      <c r="G14" s="12" t="inlineStr">
        <is>
          <t>master_cost_validated_findings.md</t>
        </is>
      </c>
    </row>
    <row r="15">
      <c r="C15" t="inlineStr">
        <is>
          <t>Fire/life-safety capital envelope</t>
        </is>
      </c>
      <c r="D15" s="11" t="n">
        <v>34000</v>
      </c>
      <c r="E15" s="11" t="n">
        <v>79000</v>
      </c>
      <c r="F15" s="11" t="n">
        <v>237000</v>
      </c>
      <c r="G15" s="12" t="inlineStr">
        <is>
          <t>master_cost_validated_findings.md — supersedes doc 04 provisional figure</t>
        </is>
      </c>
    </row>
    <row r="16">
      <c r="C16" t="inlineStr">
        <is>
          <t>Environmental/utility core setup (non-additive)</t>
        </is>
      </c>
      <c r="D16" s="11" t="n">
        <v>20256</v>
      </c>
      <c r="E16" s="11" t="n">
        <v>57181</v>
      </c>
      <c r="F16" s="11" t="n">
        <v>168231</v>
      </c>
      <c r="G16" s="12" t="inlineStr">
        <is>
          <t>Doc 07 Summary sheet</t>
        </is>
      </c>
    </row>
    <row r="17">
      <c r="C17" t="inlineStr">
        <is>
          <t>Vending pilot capex (installed)</t>
        </is>
      </c>
      <c r="D17" s="11" t="n">
        <v>12846.25</v>
      </c>
      <c r="E17" s="11" t="n">
        <v>19195</v>
      </c>
      <c r="F17" s="11" t="n">
        <v>28865</v>
      </c>
      <c r="G17" s="12" t="inlineStr">
        <is>
          <t>Doc 01 Pilot Capex — 47/47 validation checks</t>
        </is>
      </c>
    </row>
    <row r="18">
      <c r="C18" s="5" t="inlineStr">
        <is>
          <t>Scenario-independent subtotal</t>
        </is>
      </c>
      <c r="D18" s="8">
        <f>SUM(D10:D17)</f>
        <v/>
      </c>
      <c r="E18" s="8">
        <f>SUM(E10:E17)</f>
        <v/>
      </c>
      <c r="F18" s="8">
        <f>SUM(F10:F17)</f>
        <v/>
      </c>
    </row>
    <row r="19"/>
    <row r="20">
      <c r="C20" s="5" t="inlineStr">
        <is>
          <t>Scenario-dependent: hospitality/retail fit-out</t>
        </is>
      </c>
    </row>
    <row r="21">
      <c r="C21" s="7" t="inlineStr">
        <is>
          <t>Scenario</t>
        </is>
      </c>
      <c r="D21" s="7" t="inlineStr">
        <is>
          <t>Low</t>
        </is>
      </c>
      <c r="E21" s="7" t="inlineStr">
        <is>
          <t>Base</t>
        </is>
      </c>
      <c r="F21" s="7" t="inlineStr">
        <is>
          <t>High</t>
        </is>
      </c>
    </row>
    <row r="22">
      <c r="C22" t="inlineStr">
        <is>
          <t>Lean</t>
        </is>
      </c>
      <c r="D22" s="11" t="n">
        <v>45540</v>
      </c>
    </row>
    <row r="23">
      <c r="C23" t="inlineStr">
        <is>
          <t>Hybrid</t>
        </is>
      </c>
      <c r="D23" s="11" t="n">
        <v>104720</v>
      </c>
    </row>
    <row r="24">
      <c r="C24" t="inlineStr">
        <is>
          <t>Traditional</t>
        </is>
      </c>
      <c r="D24" s="11" t="n">
        <v>254150</v>
      </c>
    </row>
    <row r="25">
      <c r="C25" s="7" t="inlineStr">
        <is>
          <t>Scenario</t>
        </is>
      </c>
      <c r="D25" s="7" t="inlineStr">
        <is>
          <t>Low</t>
        </is>
      </c>
      <c r="E25" s="7" t="inlineStr">
        <is>
          <t>Base</t>
        </is>
      </c>
      <c r="F25" s="7" t="inlineStr">
        <is>
          <t>High</t>
        </is>
      </c>
    </row>
    <row r="26">
      <c r="C26" t="inlineStr">
        <is>
          <t>Lean</t>
        </is>
      </c>
      <c r="D26" s="8">
        <f>$D$18</f>
        <v/>
      </c>
      <c r="E26" s="8">
        <f>$E$18+D22</f>
        <v/>
      </c>
      <c r="F26" s="8">
        <f>$F$18</f>
        <v/>
      </c>
    </row>
    <row r="27">
      <c r="C27" t="inlineStr">
        <is>
          <t>Hybrid</t>
        </is>
      </c>
      <c r="D27" s="8">
        <f>$D$18</f>
        <v/>
      </c>
      <c r="E27" s="8">
        <f>$E$18+D23</f>
        <v/>
      </c>
      <c r="F27" s="8">
        <f>$F$18</f>
        <v/>
      </c>
    </row>
    <row r="28">
      <c r="C28" t="inlineStr">
        <is>
          <t>Traditional</t>
        </is>
      </c>
      <c r="D28" s="8">
        <f>$D$18</f>
        <v/>
      </c>
      <c r="E28" s="8">
        <f>$E$18+D24</f>
        <v/>
      </c>
      <c r="F28" s="8">
        <f>$F$18</f>
        <v/>
      </c>
    </row>
    <row r="29"/>
    <row r="30">
      <c r="C30" s="13" t="inlineStr">
        <is>
          <t>Professional fees and master contingency — UNVALIDATED planning assumption</t>
        </is>
      </c>
    </row>
    <row r="31">
      <c r="C31" s="12" t="inlineStr">
        <is>
          <t>Recovered from an unexecuted, never-run Manus build script. Not independently evidenced. Confirm via QS/RICS.</t>
        </is>
      </c>
    </row>
    <row r="32">
      <c r="C32" s="7" t="inlineStr">
        <is>
          <t>Rate</t>
        </is>
      </c>
      <c r="D32" s="7" t="inlineStr">
        <is>
          <t>Low</t>
        </is>
      </c>
      <c r="E32" s="7" t="inlineStr">
        <is>
          <t>Base</t>
        </is>
      </c>
      <c r="F32" s="7" t="inlineStr">
        <is>
          <t>High</t>
        </is>
      </c>
    </row>
    <row r="33">
      <c r="C33" s="14" t="inlineStr">
        <is>
          <t>Professional fees</t>
        </is>
      </c>
      <c r="D33" s="15" t="n">
        <v>0.08</v>
      </c>
      <c r="E33" s="15" t="n">
        <v>0.12</v>
      </c>
      <c r="F33" s="15" t="n">
        <v>0.15</v>
      </c>
    </row>
    <row r="34">
      <c r="C34" s="14" t="inlineStr">
        <is>
          <t>Construction contingency (on capex+fees)</t>
        </is>
      </c>
      <c r="D34" s="15" t="n">
        <v>0.12</v>
      </c>
      <c r="E34" s="15" t="n">
        <v>0.15</v>
      </c>
      <c r="F34" s="15" t="n">
        <v>0.2</v>
      </c>
    </row>
    <row r="35">
      <c r="C35" s="7" t="inlineStr">
        <is>
          <t>Scenario</t>
        </is>
      </c>
      <c r="D35" s="7" t="inlineStr">
        <is>
          <t>Low</t>
        </is>
      </c>
      <c r="E35" s="7" t="inlineStr">
        <is>
          <t>Base</t>
        </is>
      </c>
      <c r="F35" s="7" t="inlineStr">
        <is>
          <t>High</t>
        </is>
      </c>
    </row>
    <row r="36">
      <c r="C36" s="5" t="inlineStr">
        <is>
          <t>TOTAL CAPITAL REQUIREMENT (excl. rent, SDLT, working capital)</t>
        </is>
      </c>
    </row>
    <row r="37">
      <c r="C37" t="inlineStr">
        <is>
          <t>Lean</t>
        </is>
      </c>
      <c r="D37" s="16">
        <f>D26*(1+$D$33)*(1+$D$34)</f>
        <v/>
      </c>
      <c r="E37" s="16">
        <f>E26*(1+$E$33)*(1+$E$34)</f>
        <v/>
      </c>
      <c r="F37" s="16">
        <f>F26*(1+$F$33)*(1+$F$34)</f>
        <v/>
      </c>
    </row>
    <row r="38">
      <c r="C38" t="inlineStr">
        <is>
          <t>Hybrid</t>
        </is>
      </c>
      <c r="D38" s="16">
        <f>D27*(1+$D$33)*(1+$D$34)</f>
        <v/>
      </c>
      <c r="E38" s="16">
        <f>E27*(1+$E$33)*(1+$E$34)</f>
        <v/>
      </c>
      <c r="F38" s="16">
        <f>F27*(1+$F$33)*(1+$F$34)</f>
        <v/>
      </c>
    </row>
    <row r="39">
      <c r="C39" t="inlineStr">
        <is>
          <t>Traditional</t>
        </is>
      </c>
      <c r="D39" s="16">
        <f>D28*(1+$D$33)*(1+$D$34)</f>
        <v/>
      </c>
      <c r="E39" s="16">
        <f>E28*(1+$E$33)*(1+$E$34)</f>
        <v/>
      </c>
      <c r="F39" s="16">
        <f>F28*(1+$F$33)*(1+$F$34)</f>
        <v/>
      </c>
    </row>
  </sheetData>
  <mergeCells count="1">
    <mergeCell ref="C31:I31"/>
  </mergeCells>
  <pageMargins left="0.75" right="0.75" top="1" bottom="1" header="0.5" footer="0.5"/>
  <legacyDrawing xmlns:r="http://schemas.openxmlformats.org/officeDocument/2006/relationships" r:id="anysvml"/>
</worksheet>
</file>

<file path=xl/worksheets/sheet3.xml><?xml version="1.0" encoding="utf-8"?>
<worksheet xmlns="http://schemas.openxmlformats.org/spreadsheetml/2006/main">
  <sheetPr>
    <outlinePr summaryBelow="1" summaryRight="1"/>
    <pageSetUpPr/>
  </sheetPr>
  <dimension ref="C1:I17"/>
  <sheetViews>
    <sheetView showGridLines="0" workbookViewId="0">
      <selection activeCell="A1" sqref="A1"/>
    </sheetView>
  </sheetViews>
  <sheetFormatPr baseColWidth="8" defaultRowHeight="15"/>
  <cols>
    <col width="3" customWidth="1" min="1" max="1"/>
    <col width="3" customWidth="1" min="2" max="2"/>
    <col width="60" customWidth="1" min="3" max="3"/>
    <col width="15" customWidth="1" min="4" max="4"/>
    <col width="15" customWidth="1" min="5" max="5"/>
    <col width="15" customWidth="1" min="6" max="6"/>
    <col width="59" customWidth="1" min="7" max="7"/>
    <col width="10" customWidth="1" min="8" max="8"/>
    <col width="10" customWidth="1" min="9" max="9"/>
  </cols>
  <sheetData>
    <row r="1"/>
    <row r="2"/>
    <row r="3">
      <c r="C3" s="1" t="inlineStr">
        <is>
          <t>Annual Operating Cost Base and Ancillary Contribution</t>
        </is>
      </c>
      <c r="D3" s="2" t="n"/>
      <c r="E3" s="2" t="n"/>
      <c r="F3" s="2" t="n"/>
      <c r="G3" s="2" t="n"/>
      <c r="H3" s="2" t="n"/>
      <c r="I3" s="2" t="n"/>
    </row>
    <row r="4"/>
    <row r="5">
      <c r="C5" s="3" t="inlineStr">
        <is>
          <t>Validated model outputs only — no new figures introduced on this sheet</t>
        </is>
      </c>
    </row>
    <row r="6">
      <c r="C6" s="4" t="inlineStr">
        <is>
          <t>(£ per year, excluding VAT)</t>
        </is>
      </c>
    </row>
    <row r="7"/>
    <row r="8">
      <c r="C8" s="7" t="inlineStr">
        <is>
          <t>Cost line</t>
        </is>
      </c>
      <c r="D8" s="7" t="inlineStr">
        <is>
          <t>Lean</t>
        </is>
      </c>
      <c r="E8" s="7" t="inlineStr">
        <is>
          <t>Hybrid</t>
        </is>
      </c>
      <c r="F8" s="7" t="inlineStr">
        <is>
          <t>Traditional</t>
        </is>
      </c>
      <c r="G8" s="7" t="inlineStr">
        <is>
          <t>Source</t>
        </is>
      </c>
    </row>
    <row r="9">
      <c r="C9" t="inlineStr">
        <is>
          <t>People and services (all payroll + contracted, incl. tech/remote support &amp; coaching)</t>
        </is>
      </c>
      <c r="D9" s="11" t="n">
        <v>194585.9</v>
      </c>
      <c r="E9" s="11" t="n">
        <v>278252.75</v>
      </c>
      <c r="F9" s="11" t="n">
        <v>613291.8</v>
      </c>
      <c r="G9" s="12" t="inlineStr">
        <is>
          <t>Doc 09 Decision Summary — All people and service envelope</t>
        </is>
      </c>
    </row>
    <row r="10">
      <c r="C10" t="inlineStr">
        <is>
          <t>Utilities, water, waste, business rates</t>
        </is>
      </c>
      <c r="D10" s="11" t="n">
        <v>168391.41</v>
      </c>
      <c r="E10" s="11" t="n">
        <v>303037.81</v>
      </c>
      <c r="F10" s="11" t="n">
        <v>468784.86</v>
      </c>
      <c r="G10" s="12" t="inlineStr">
        <is>
          <t>Doc 07 Summary — lean/hybrid/conditioned-or-staffed</t>
        </is>
      </c>
    </row>
    <row r="11">
      <c r="C11" s="5" t="inlineStr">
        <is>
          <t>Fixed and staffing cost base</t>
        </is>
      </c>
      <c r="D11" s="8">
        <f>SUM(D9:D10)</f>
        <v/>
      </c>
      <c r="E11" s="8">
        <f>SUM(E9:E10)</f>
        <v/>
      </c>
      <c r="F11" s="8">
        <f>SUM(F9:F10)</f>
        <v/>
      </c>
    </row>
    <row r="12"/>
    <row r="13">
      <c r="C13" s="5" t="inlineStr">
        <is>
          <t>Ancillary trading contribution</t>
        </is>
      </c>
    </row>
    <row r="14">
      <c r="C14" s="7" t="inlineStr">
        <is>
          <t>Line</t>
        </is>
      </c>
      <c r="D14" s="7" t="inlineStr">
        <is>
          <t>Lean</t>
        </is>
      </c>
      <c r="E14" s="7" t="inlineStr">
        <is>
          <t>Hybrid</t>
        </is>
      </c>
      <c r="F14" s="7" t="inlineStr">
        <is>
          <t>Traditional</t>
        </is>
      </c>
      <c r="G14" s="7" t="inlineStr">
        <is>
          <t>Source</t>
        </is>
      </c>
    </row>
    <row r="15">
      <c r="C15" t="inlineStr">
        <is>
          <t>Hospitality/retail operating contribution</t>
        </is>
      </c>
      <c r="D15" s="11" t="n">
        <v>-1868.11</v>
      </c>
      <c r="E15" s="11" t="n">
        <v>11855.66</v>
      </c>
      <c r="F15" s="11" t="n">
        <v>-7969.68</v>
      </c>
      <c r="G15" s="12" t="inlineStr">
        <is>
          <t>Doc 08 Decision Summary</t>
        </is>
      </c>
    </row>
    <row r="16">
      <c r="C16" t="inlineStr">
        <is>
          <t>Vending operating contribution (base case, single design)</t>
        </is>
      </c>
      <c r="D16" s="11" t="n">
        <v>12245.82</v>
      </c>
      <c r="E16" s="11" t="n">
        <v>12245.82</v>
      </c>
      <c r="F16" s="11" t="n">
        <v>12245.82</v>
      </c>
      <c r="G16" s="12" t="inlineStr">
        <is>
          <t>Doc 01 Scenario Economics — base case</t>
        </is>
      </c>
    </row>
    <row r="17">
      <c r="C17" s="5" t="inlineStr">
        <is>
          <t>Net ancillary contribution</t>
        </is>
      </c>
      <c r="D17" s="16">
        <f>SUM(D15:D16)</f>
        <v/>
      </c>
      <c r="E17" s="16">
        <f>SUM(E15:E16)</f>
        <v/>
      </c>
      <c r="F17" s="16">
        <f>SUM(F15:F16)</f>
        <v/>
      </c>
    </row>
  </sheetData>
  <pageMargins left="0.75" right="0.75" top="1" bottom="1" header="0.5" footer="0.5"/>
  <legacyDrawing xmlns:r="http://schemas.openxmlformats.org/officeDocument/2006/relationships" r:id="anysvml"/>
</worksheet>
</file>

<file path=xl/worksheets/sheet4.xml><?xml version="1.0" encoding="utf-8"?>
<worksheet xmlns="http://schemas.openxmlformats.org/spreadsheetml/2006/main">
  <sheetPr>
    <outlinePr summaryBelow="1" summaryRight="1"/>
    <pageSetUpPr/>
  </sheetPr>
  <dimension ref="C1:I35"/>
  <sheetViews>
    <sheetView showGridLines="0" workbookViewId="0">
      <selection activeCell="A1" sqref="A1"/>
    </sheetView>
  </sheetViews>
  <sheetFormatPr baseColWidth="8" defaultRowHeight="15"/>
  <cols>
    <col width="3" customWidth="1" min="1" max="1"/>
    <col width="3" customWidth="1" min="2" max="2"/>
    <col width="60" customWidth="1" min="3" max="3"/>
    <col width="42" customWidth="1" min="4" max="4"/>
    <col width="60" customWidth="1" min="5" max="5"/>
    <col width="44" customWidth="1" min="6" max="6"/>
    <col width="10" customWidth="1" min="7" max="7"/>
    <col width="10" customWidth="1" min="8" max="8"/>
    <col width="10" customWidth="1" min="9" max="9"/>
  </cols>
  <sheetData>
    <row r="1"/>
    <row r="2"/>
    <row r="3">
      <c r="C3" s="1" t="inlineStr">
        <is>
          <t>Court-Revenue Break-Even Test</t>
        </is>
      </c>
      <c r="D3" s="2" t="n"/>
      <c r="E3" s="2" t="n"/>
      <c r="F3" s="2" t="n"/>
      <c r="G3" s="2" t="n"/>
      <c r="H3" s="2" t="n"/>
      <c r="I3" s="2" t="n"/>
    </row>
    <row r="4"/>
    <row r="5">
      <c r="C5" s="3" t="inlineStr">
        <is>
          <t>Required annual court revenue and implied utilisation at sourced hourly rates</t>
        </is>
      </c>
    </row>
    <row r="6">
      <c r="C6" s="4" t="inlineStr">
        <is>
          <t>(£; % of 34,560 theoretical annual court-hours)</t>
        </is>
      </c>
    </row>
    <row r="7"/>
    <row r="8">
      <c r="C8" s="7" t="inlineStr">
        <is>
          <t>Scenario</t>
        </is>
      </c>
      <c r="D8" s="7" t="inlineStr">
        <is>
          <t>Cost base</t>
        </is>
      </c>
      <c r="E8" s="7" t="inlineStr">
        <is>
          <t>Net ancillary contribution</t>
        </is>
      </c>
      <c r="F8" s="7" t="inlineStr">
        <is>
          <t>Required court revenue</t>
        </is>
      </c>
    </row>
    <row r="9">
      <c r="C9" t="inlineStr">
        <is>
          <t>Lean</t>
        </is>
      </c>
      <c r="D9" s="8">
        <f>'Annual Operating'!D11</f>
        <v/>
      </c>
      <c r="E9" s="8">
        <f>'Annual Operating'!D17</f>
        <v/>
      </c>
      <c r="F9" s="16">
        <f>D9-E9</f>
        <v/>
      </c>
    </row>
    <row r="10">
      <c r="C10" t="inlineStr">
        <is>
          <t>Hybrid</t>
        </is>
      </c>
      <c r="D10" s="8">
        <f>'Annual Operating'!E11</f>
        <v/>
      </c>
      <c r="E10" s="8">
        <f>'Annual Operating'!E17</f>
        <v/>
      </c>
      <c r="F10" s="16">
        <f>D10-E10</f>
        <v/>
      </c>
    </row>
    <row r="11">
      <c r="C11" t="inlineStr">
        <is>
          <t>Traditional</t>
        </is>
      </c>
      <c r="D11" s="8">
        <f>'Annual Operating'!F11</f>
        <v/>
      </c>
      <c r="E11" s="8">
        <f>'Annual Operating'!F17</f>
        <v/>
      </c>
      <c r="F11" s="16">
        <f>D11-E11</f>
        <v/>
      </c>
    </row>
    <row r="12"/>
    <row r="13">
      <c r="C13" s="5" t="inlineStr">
        <is>
          <t>Court capacity</t>
        </is>
      </c>
    </row>
    <row r="14">
      <c r="C14" t="inlineStr">
        <is>
          <t>Courts</t>
        </is>
      </c>
      <c r="D14" s="17" t="n">
        <v>6</v>
      </c>
    </row>
    <row r="15">
      <c r="C15" t="inlineStr">
        <is>
          <t>Public hours/day</t>
        </is>
      </c>
      <c r="D15" s="17" t="n">
        <v>16</v>
      </c>
    </row>
    <row r="16">
      <c r="C16" t="inlineStr">
        <is>
          <t>Operating days/year</t>
        </is>
      </c>
      <c r="D16" s="17" t="n">
        <v>360</v>
      </c>
    </row>
    <row r="17">
      <c r="C17" s="5" t="inlineStr">
        <is>
          <t>Theoretical annual court-hours</t>
        </is>
      </c>
      <c r="D17" s="18">
        <f>D14*D15*D16</f>
        <v/>
      </c>
    </row>
    <row r="18"/>
    <row r="19"/>
    <row r="20">
      <c r="C20" s="5" t="inlineStr">
        <is>
          <t>Sourced hourly rates</t>
        </is>
      </c>
    </row>
    <row r="21">
      <c r="C21" s="7" t="inlineStr">
        <is>
          <t>Rate</t>
        </is>
      </c>
      <c r="D21" s="7" t="inlineStr">
        <is>
          <t>£/hour</t>
        </is>
      </c>
      <c r="E21" s="7" t="inlineStr">
        <is>
          <t>Source</t>
        </is>
      </c>
    </row>
    <row r="22">
      <c r="C22" t="inlineStr">
        <is>
          <t>Uttoxeter off-peak (weekday 07:00-16:00)</t>
        </is>
      </c>
      <c r="D22" s="11" t="n">
        <v>26</v>
      </c>
      <c r="E22" s="12" t="inlineStr">
        <is>
          <t>uttoxeter_benchmark.md</t>
        </is>
      </c>
    </row>
    <row r="23">
      <c r="C23" t="inlineStr">
        <is>
          <t>Uttoxeter peak/weekend</t>
        </is>
      </c>
      <c r="D23" s="11" t="n">
        <v>34</v>
      </c>
      <c r="E23" s="12" t="inlineStr">
        <is>
          <t>uttoxeter_benchmark.md</t>
        </is>
      </c>
    </row>
    <row r="24">
      <c r="C24" t="inlineStr">
        <is>
          <t>Ace Padel Stoke sampled doubles (Cobridge)</t>
        </is>
      </c>
      <c r="D24" s="11" t="n">
        <v>47</v>
      </c>
      <c r="E24" s="12" t="inlineStr">
        <is>
          <t>Doc 02 — Playtomic sampled £46-48/hr, not a published tariff</t>
        </is>
      </c>
    </row>
    <row r="25"/>
    <row r="26"/>
    <row r="27">
      <c r="C27" s="5" t="inlineStr">
        <is>
          <t>Utilisation required to break even</t>
        </is>
      </c>
    </row>
    <row r="28">
      <c r="C28" s="7" t="inlineStr">
        <is>
          <t>Scenario</t>
        </is>
      </c>
      <c r="D28" s="7" t="inlineStr">
        <is>
          <t>Uttoxeter off-peak (weekday 07:00-16:00)</t>
        </is>
      </c>
      <c r="E28" s="7" t="inlineStr">
        <is>
          <t>Uttoxeter peak/weekend</t>
        </is>
      </c>
      <c r="F28" s="7" t="inlineStr">
        <is>
          <t>Ace Padel Stoke sampled doubles (Cobridge)</t>
        </is>
      </c>
    </row>
    <row r="29">
      <c r="C29" t="inlineStr">
        <is>
          <t>Lean</t>
        </is>
      </c>
      <c r="D29" s="9">
        <f>$F9/($D$17*$D$22)</f>
        <v/>
      </c>
      <c r="E29" s="9">
        <f>$F9/($D$17*$D$23)</f>
        <v/>
      </c>
      <c r="F29" s="9">
        <f>$F9/($D$17*$D$24)</f>
        <v/>
      </c>
    </row>
    <row r="30">
      <c r="C30" t="inlineStr">
        <is>
          <t>Hybrid</t>
        </is>
      </c>
      <c r="D30" s="9">
        <f>$F10/($D$17*$D$22)</f>
        <v/>
      </c>
      <c r="E30" s="9">
        <f>$F10/($D$17*$D$23)</f>
        <v/>
      </c>
      <c r="F30" s="9">
        <f>$F10/($D$17*$D$24)</f>
        <v/>
      </c>
    </row>
    <row r="31">
      <c r="C31" t="inlineStr">
        <is>
          <t>Traditional</t>
        </is>
      </c>
      <c r="D31" s="9">
        <f>$F11/($D$17*$D$22)</f>
        <v/>
      </c>
      <c r="E31" s="9">
        <f>$F11/($D$17*$D$23)</f>
        <v/>
      </c>
      <c r="F31" s="9">
        <f>$F11/($D$17*$D$24)</f>
        <v/>
      </c>
    </row>
    <row r="32"/>
    <row r="33"/>
    <row r="34">
      <c r="C34" s="10" t="inlineStr">
        <is>
          <t>These are utilisation levels implied by the pack's own sourced pricing and validated costs — not a demand forecast. Commission live Playtomic/competitor slot-sampling before relying on any single scenario.</t>
        </is>
      </c>
    </row>
    <row r="35"/>
  </sheetData>
  <mergeCells count="1">
    <mergeCell ref="C34:I35"/>
  </mergeCells>
  <pageMargins left="0.75" right="0.75" top="1" bottom="1" header="0.5" footer="0.5"/>
  <legacyDrawing xmlns:r="http://schemas.openxmlformats.org/officeDocument/2006/relationships" r:id="anysvml"/>
</worksheet>
</file>

<file path=xl/worksheets/sheet5.xml><?xml version="1.0" encoding="utf-8"?>
<worksheet xmlns="http://schemas.openxmlformats.org/spreadsheetml/2006/main">
  <sheetPr>
    <outlinePr summaryBelow="1" summaryRight="1"/>
    <pageSetUpPr/>
  </sheetPr>
  <dimension ref="C1:I16"/>
  <sheetViews>
    <sheetView showGridLines="0" workbookViewId="0">
      <selection activeCell="A1" sqref="A1"/>
    </sheetView>
  </sheetViews>
  <sheetFormatPr baseColWidth="8" defaultRowHeight="15"/>
  <cols>
    <col width="3" customWidth="1" min="1" max="1"/>
    <col width="3" customWidth="1" min="2" max="2"/>
    <col width="100" customWidth="1" min="3" max="3"/>
    <col width="10" customWidth="1" min="4" max="4"/>
    <col width="10" customWidth="1" min="5" max="5"/>
    <col width="10" customWidth="1" min="6" max="6"/>
    <col width="10" customWidth="1" min="7" max="7"/>
    <col width="10" customWidth="1" min="8" max="8"/>
    <col width="10" customWidth="1" min="9" max="9"/>
  </cols>
  <sheetData>
    <row r="1"/>
    <row r="2"/>
    <row r="3">
      <c r="C3" s="1" t="inlineStr">
        <is>
          <t>Sources</t>
        </is>
      </c>
      <c r="D3" s="2" t="n"/>
      <c r="E3" s="2" t="n"/>
      <c r="F3" s="2" t="n"/>
      <c r="G3" s="2" t="n"/>
      <c r="H3" s="2" t="n"/>
      <c r="I3" s="2" t="n"/>
    </row>
    <row r="4"/>
    <row r="5">
      <c r="C5" s="3" t="inlineStr">
        <is>
          <t>Every figure in this workbook traces to one of the following</t>
        </is>
      </c>
    </row>
    <row r="6">
      <c r="C6" s="4" t="inlineStr"/>
    </row>
    <row r="7"/>
    <row r="8"/>
    <row r="9">
      <c r="C9" t="inlineStr">
        <is>
          <t>1. Trentham_Padel_Vending_Pilot_Model.xlsx — 47/47 validation checks passed (doc 01)</t>
        </is>
      </c>
    </row>
    <row r="10">
      <c r="C10" t="inlineStr">
        <is>
          <t>2. Trentham_Environmental_Utilities_Obligation_Register.xlsx (doc 07)</t>
        </is>
      </c>
    </row>
    <row r="11">
      <c r="C11" t="inlineStr">
        <is>
          <t>3. Trentham_Hospitality_Retail_Operating_Model.xlsx (doc 08)</t>
        </is>
      </c>
    </row>
    <row r="12">
      <c r="C12" t="inlineStr">
        <is>
          <t>4. Trentham_Padel_Staffing_and_Coverage_Model.xlsx (doc 09)</t>
        </is>
      </c>
    </row>
    <row r="13">
      <c r="C13" t="inlineStr">
        <is>
          <t>5. notes/master_cost_validated_findings.md</t>
        </is>
      </c>
    </row>
    <row r="14">
      <c r="C14" t="inlineStr">
        <is>
          <t>6. notes/uttoxeter_benchmark.md — Your Padel Uttoxeter published court pricing</t>
        </is>
      </c>
    </row>
    <row r="15">
      <c r="C15" t="inlineStr">
        <is>
          <t>7. deliverables/02_Trentham_Catchment_Competition_and_Site_Screening.md — Ace Padel Stoke sampled pricing</t>
        </is>
      </c>
    </row>
    <row r="16">
      <c r="C16" t="inlineStr">
        <is>
          <t>8. Professional fees / contingency %: recovered from an UNEXECUTED, never-validated Manus build script — placeholder only, confirm via QS/RICS.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2026-08-07T17:11:08Z</dcterms:created>
  <dcterms:modified xsi:type="dcterms:W3CDTF">2026-08-07T17:11:08Z</dcterms:modified>
</cp:coreProperties>
</file>