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comments3.xml" ContentType="application/vnd.openxmlformats-officedocument.spreadsheetml.comment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drawings/vmlDrawing3.vml" ContentType="application/vnd.openxmlformats-officedocument.vmlDrawing"/>
  <Override PartName="/xl/drawings/vmlDrawing4.vml" ContentType="application/vnd.openxmlformats-officedocument.vmlDrawing"/>
  <Override PartName="/xl/_rels/workbook.xml.rels" ContentType="application/vnd.openxmlformats-package.relationship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ecision Summary" sheetId="1" state="visible" r:id="rId3"/>
    <sheet name="Global Inputs" sheetId="2" state="visible" r:id="rId4"/>
    <sheet name="Role Costs" sheetId="3" state="visible" r:id="rId5"/>
    <sheet name="Contracted Services" sheetId="4" state="visible" r:id="rId6"/>
    <sheet name="Operating Coverage" sheetId="5" state="visible" r:id="rId7"/>
    <sheet name="Shift Blocks" sheetId="6" state="visible" r:id="rId8"/>
    <sheet name="Duty Ownership" sheetId="7" state="visible" r:id="rId9"/>
    <sheet name="Training Matrix" sheetId="8" state="visible" r:id="rId10"/>
    <sheet name="Uttoxeter Benchmark" sheetId="9" state="visible" r:id="rId11"/>
    <sheet name="Sources" sheetId="10" state="visible" r:id="rId12"/>
  </sheets>
  <definedNames>
    <definedName function="false" hidden="false" localSheetId="3" name="_xlnm.Print_Area" vbProcedure="false">'Contracted Services'!$B$2:$H$31</definedName>
    <definedName function="false" hidden="false" localSheetId="0" name="_xlnm.Print_Area" vbProcedure="false">'Decision Summary'!$B$2:$G$25</definedName>
    <definedName function="false" hidden="false" localSheetId="6" name="_xlnm.Print_Area" vbProcedure="false">'Duty Ownership'!$B$2:$I$21</definedName>
    <definedName function="false" hidden="false" localSheetId="1" name="_xlnm.Print_Area" vbProcedure="false">'Global Inputs'!$B$2:$F$16</definedName>
    <definedName function="false" hidden="false" localSheetId="4" name="_xlnm.Print_Area" vbProcedure="false">'Operating Coverage'!$B$2:$O$20</definedName>
    <definedName function="false" hidden="false" localSheetId="2" name="_xlnm.Print_Area" vbProcedure="false">'Role Costs'!$B$2:$O$29</definedName>
    <definedName function="false" hidden="false" localSheetId="5" name="_xlnm.Print_Area" vbProcedure="false">'Shift Blocks'!$B$2:$H$15</definedName>
    <definedName function="false" hidden="false" localSheetId="9" name="_xlnm.Print_Area" vbProcedure="false">Sources!$B$2:$H$21</definedName>
    <definedName function="false" hidden="false" localSheetId="7" name="_xlnm.Print_Area" vbProcedure="false">'Training Matrix'!$B$2:$M$14</definedName>
    <definedName function="false" hidden="false" localSheetId="8" name="_xlnm.Print_Area" vbProcedure="false">'Uttoxeter Benchmark'!$B$2:$H$12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D9" authorId="0">
      <text>
        <r>
          <rPr>
            <sz val="10"/>
            <rFont val="Arial"/>
            <family val="2"/>
          </rPr>
          <t xml:space="preserve">Management convention: 37.5 paid hours x 52 weeks. Coverage must allow separately for leave, training, sickness and handover.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16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HMRC National Insurance rates, 6 April 2026 to 5 April 2027: standard employer rate 15%.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6</xdr:row>
                <xdr:rowOff>8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HMRC 2026/27 employer threshold represented by £96/week (£417/month), approximately £5,000/year.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7</xdr:rowOff>
              </xdr:from>
              <xdr:to>
                <xdr:col>1</xdr:col>
                <xdr:colOff>55</xdr:colOff>
                <xdr:row>8</xdr:row>
                <xdr:rowOff>17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Management model uses 3% of qualifying earnings. Actual eligibility, scheme and salary exchange must be confirmed.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9</xdr:rowOff>
              </xdr:from>
              <xdr:to>
                <xdr:col>1</xdr:col>
                <xdr:colOff>55</xdr:colOff>
                <xdr:row>8</xdr:row>
                <xdr:rowOff>24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Planning assumption aligned with prevailing automatic-enrolment qualifying-earnings lower band; verify for opening tax year.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11</xdr:rowOff>
              </xdr:from>
              <xdr:to>
                <xdr:col>1</xdr:col>
                <xdr:colOff>55</xdr:colOff>
                <xdr:row>8</xdr:row>
                <xdr:rowOff>46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Planning assumption aligned with prevailing automatic-enrolment qualifying-earnings upper band; verify for opening tax year.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12</xdr:rowOff>
              </xdr:from>
              <xdr:to>
                <xdr:col>1</xdr:col>
                <xdr:colOff>55</xdr:colOff>
                <xdr:row>9</xdr:row>
                <xdr:rowOff>26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Management reserve for induction, recertification, uniforms and staff systems.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32</xdr:rowOff>
              </xdr:from>
              <xdr:to>
                <xdr:col>1</xdr:col>
                <xdr:colOff>55</xdr:colOff>
                <xdr:row>10</xdr:row>
                <xdr:rowOff>11</xdr:rowOff>
              </xdr:to>
            </anchor>
          </commentPr>
        </mc:Choice>
        <mc:Fallback/>
      </mc:AlternateContent>
    </comment>
    <comment ref="D16" authorId="0">
      <text>
        <r>
          <rPr>
            <sz val="10"/>
            <rFont val="Arial"/>
            <family val="2"/>
          </rPr>
          <t xml:space="preserve">Management reserve; actual cover cost depends on contracts, attrition and rota design.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54</xdr:rowOff>
              </xdr:from>
              <xdr:to>
                <xdr:col>1</xdr:col>
                <xdr:colOff>55</xdr:colOff>
                <xdr:row>10</xdr:row>
                <xdr:rowOff>33</xdr:rowOff>
              </xdr:to>
            </anchor>
          </commentPr>
        </mc:Choice>
        <mc:Fallback/>
      </mc:AlternateContent>
    </comment>
  </commentList>
</comments>
</file>

<file path=xl/comments3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E9" authorId="0">
      <text>
        <r>
          <rPr>
            <sz val="10"/>
            <rFont val="Arial"/>
            <family val="2"/>
          </rPr>
          <t xml:space="preserve">Management salary assumption. Benchmark against local leisure management recruitment before hiring.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16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Management salary-equivalent assumption above 2026 NLW; two people provide resilience but only 0.5 aggregate FTE.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7</xdr:row>
                <xdr:rowOff>3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Management salary assumption. Confirm through local recruitment.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4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Management salary assumption. Confirm through local recruitment.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9</xdr:rowOff>
              </xdr:from>
              <xdr:to>
                <xdr:col>1</xdr:col>
                <xdr:colOff>55</xdr:colOff>
                <xdr:row>8</xdr:row>
                <xdr:rowOff>26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Management salary-equivalent assumption above 2026 NLW; aggregate FTE spread across three part-time people.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11</xdr:rowOff>
              </xdr:from>
              <xdr:to>
                <xdr:col>1</xdr:col>
                <xdr:colOff>55</xdr:colOff>
                <xdr:row>9</xdr:row>
                <xdr:rowOff>4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Management salary assumption for a larger full-service operation.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12</xdr:rowOff>
              </xdr:from>
              <xdr:to>
                <xdr:col>1</xdr:col>
                <xdr:colOff>55</xdr:colOff>
                <xdr:row>9</xdr:row>
                <xdr:rowOff>8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Management salary assumption.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12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Management salary-equivalent assumption; aggregate FTE across three people.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34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Management salary-equivalent assumption above 2026 NLW.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56</xdr:rowOff>
              </xdr:from>
              <xdr:to>
                <xdr:col>1</xdr:col>
                <xdr:colOff>55</xdr:colOff>
                <xdr:row>10</xdr:row>
                <xdr:rowOff>11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Management salary-equivalent assumption; role mix includes supervisors and assistants.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16</xdr:rowOff>
              </xdr:from>
              <xdr:to>
                <xdr:col>1</xdr:col>
                <xdr:colOff>55</xdr:colOff>
                <xdr:row>11</xdr:row>
                <xdr:rowOff>16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Management salary assumption.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38</xdr:rowOff>
              </xdr:from>
              <xdr:to>
                <xdr:col>1</xdr:col>
                <xdr:colOff>55</xdr:colOff>
                <xdr:row>11</xdr:row>
                <xdr:rowOff>35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Management salary assumption; employment status and coaching revenue must be modelled together.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59</xdr:rowOff>
              </xdr:from>
              <xdr:to>
                <xdr:col>1</xdr:col>
                <xdr:colOff>55</xdr:colOff>
                <xdr:row>12</xdr:row>
                <xdr:rowOff>33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Management salary-equivalent assumption above 2026 NLW; specialist deep cleaning remains contracted.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13</xdr:row>
                <xdr:rowOff>13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Management salary-equivalent assumption; specialist and regulated work remains contracted.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13</xdr:row>
                <xdr:rowOff>20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Management salary assumption. Benchmark against local leisure management recruitment before hiring.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16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Management salary-equivalent assumption above 2026 NLW; two people provide resilience but only 0.5 aggregate FTE.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7</xdr:row>
                <xdr:rowOff>3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Management salary assumption. Confirm through local recruitment.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4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Management salary assumption. Confirm through local recruitment.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9</xdr:rowOff>
              </xdr:from>
              <xdr:to>
                <xdr:col>1</xdr:col>
                <xdr:colOff>55</xdr:colOff>
                <xdr:row>8</xdr:row>
                <xdr:rowOff>26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Management salary-equivalent assumption above 2026 NLW; aggregate FTE spread across three part-time people.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11</xdr:rowOff>
              </xdr:from>
              <xdr:to>
                <xdr:col>1</xdr:col>
                <xdr:colOff>55</xdr:colOff>
                <xdr:row>9</xdr:row>
                <xdr:rowOff>4</xdr:rowOff>
              </xdr:to>
            </anchor>
          </commentPr>
        </mc:Choice>
        <mc:Fallback/>
      </mc:AlternateContent>
    </comment>
    <comment ref="F16" authorId="0">
      <text>
        <r>
          <rPr>
            <sz val="10"/>
            <rFont val="Arial"/>
            <family val="2"/>
          </rPr>
          <t xml:space="preserve">Management salary assumption for a larger full-service operation.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12</xdr:rowOff>
              </xdr:from>
              <xdr:to>
                <xdr:col>1</xdr:col>
                <xdr:colOff>55</xdr:colOff>
                <xdr:row>9</xdr:row>
                <xdr:rowOff>8</xdr:rowOff>
              </xdr:to>
            </anchor>
          </commentPr>
        </mc:Choice>
        <mc:Fallback/>
      </mc:AlternateContent>
    </comment>
    <comment ref="F17" authorId="0">
      <text>
        <r>
          <rPr>
            <sz val="10"/>
            <rFont val="Arial"/>
            <family val="2"/>
          </rPr>
          <t xml:space="preserve">Management salary assumption.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12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F18" authorId="0">
      <text>
        <r>
          <rPr>
            <sz val="10"/>
            <rFont val="Arial"/>
            <family val="2"/>
          </rPr>
          <t xml:space="preserve">Management salary-equivalent assumption; aggregate FTE across three people.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34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F19" authorId="0">
      <text>
        <r>
          <rPr>
            <sz val="10"/>
            <rFont val="Arial"/>
            <family val="2"/>
          </rPr>
          <t xml:space="preserve">Management salary-equivalent assumption above 2026 NLW.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56</xdr:rowOff>
              </xdr:from>
              <xdr:to>
                <xdr:col>1</xdr:col>
                <xdr:colOff>55</xdr:colOff>
                <xdr:row>10</xdr:row>
                <xdr:rowOff>11</xdr:rowOff>
              </xdr:to>
            </anchor>
          </commentPr>
        </mc:Choice>
        <mc:Fallback/>
      </mc:AlternateContent>
    </comment>
    <comment ref="F20" authorId="0">
      <text>
        <r>
          <rPr>
            <sz val="10"/>
            <rFont val="Arial"/>
            <family val="2"/>
          </rPr>
          <t xml:space="preserve">Management salary-equivalent assumption; role mix includes supervisors and assistants.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16</xdr:rowOff>
              </xdr:from>
              <xdr:to>
                <xdr:col>1</xdr:col>
                <xdr:colOff>55</xdr:colOff>
                <xdr:row>11</xdr:row>
                <xdr:rowOff>16</xdr:rowOff>
              </xdr:to>
            </anchor>
          </commentPr>
        </mc:Choice>
        <mc:Fallback/>
      </mc:AlternateContent>
    </comment>
    <comment ref="F21" authorId="0">
      <text>
        <r>
          <rPr>
            <sz val="10"/>
            <rFont val="Arial"/>
            <family val="2"/>
          </rPr>
          <t xml:space="preserve">Management salary assumption.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38</xdr:rowOff>
              </xdr:from>
              <xdr:to>
                <xdr:col>1</xdr:col>
                <xdr:colOff>55</xdr:colOff>
                <xdr:row>11</xdr:row>
                <xdr:rowOff>35</xdr:rowOff>
              </xdr:to>
            </anchor>
          </commentPr>
        </mc:Choice>
        <mc:Fallback/>
      </mc:AlternateContent>
    </comment>
    <comment ref="F22" authorId="0">
      <text>
        <r>
          <rPr>
            <sz val="10"/>
            <rFont val="Arial"/>
            <family val="2"/>
          </rPr>
          <t xml:space="preserve">Management salary assumption; employment status and coaching revenue must be modelled together.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59</xdr:rowOff>
              </xdr:from>
              <xdr:to>
                <xdr:col>1</xdr:col>
                <xdr:colOff>55</xdr:colOff>
                <xdr:row>12</xdr:row>
                <xdr:rowOff>33</xdr:rowOff>
              </xdr:to>
            </anchor>
          </commentPr>
        </mc:Choice>
        <mc:Fallback/>
      </mc:AlternateContent>
    </comment>
    <comment ref="F23" authorId="0">
      <text>
        <r>
          <rPr>
            <sz val="10"/>
            <rFont val="Arial"/>
            <family val="2"/>
          </rPr>
          <t xml:space="preserve">Management salary-equivalent assumption above 2026 NLW; specialist deep cleaning remains contracted.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13</xdr:row>
                <xdr:rowOff>13</xdr:rowOff>
              </xdr:to>
            </anchor>
          </commentPr>
        </mc:Choice>
        <mc:Fallback/>
      </mc:AlternateContent>
    </comment>
    <comment ref="F24" authorId="0">
      <text>
        <r>
          <rPr>
            <sz val="10"/>
            <rFont val="Arial"/>
            <family val="2"/>
          </rPr>
          <t xml:space="preserve">Management salary-equivalent assumption; specialist and regulated work remains contracted.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13</xdr:row>
                <xdr:rowOff>20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Management salary assumption. Benchmark against local leisure management recruitment before hiring.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16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Management salary-equivalent assumption above 2026 NLW; two people provide resilience but only 0.5 aggregate FTE.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12</xdr:rowOff>
              </xdr:from>
              <xdr:to>
                <xdr:col>1</xdr:col>
                <xdr:colOff>55</xdr:colOff>
                <xdr:row>7</xdr:row>
                <xdr:rowOff>3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Management salary assumption. Confirm through local recruitment.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7</xdr:rowOff>
              </xdr:from>
              <xdr:to>
                <xdr:col>1</xdr:col>
                <xdr:colOff>55</xdr:colOff>
                <xdr:row>8</xdr:row>
                <xdr:rowOff>4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Management salary assumption. Confirm through local recruitment.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9</xdr:rowOff>
              </xdr:from>
              <xdr:to>
                <xdr:col>1</xdr:col>
                <xdr:colOff>55</xdr:colOff>
                <xdr:row>8</xdr:row>
                <xdr:rowOff>26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Management salary-equivalent assumption above 2026 NLW; aggregate FTE spread across three part-time people.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11</xdr:rowOff>
              </xdr:from>
              <xdr:to>
                <xdr:col>1</xdr:col>
                <xdr:colOff>55</xdr:colOff>
                <xdr:row>9</xdr:row>
                <xdr:rowOff>4</xdr:rowOff>
              </xdr:to>
            </anchor>
          </commentPr>
        </mc:Choice>
        <mc:Fallback/>
      </mc:AlternateContent>
    </comment>
    <comment ref="G16" authorId="0">
      <text>
        <r>
          <rPr>
            <sz val="10"/>
            <rFont val="Arial"/>
            <family val="2"/>
          </rPr>
          <t xml:space="preserve">Management salary assumption for a larger full-service operation.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12</xdr:rowOff>
              </xdr:from>
              <xdr:to>
                <xdr:col>1</xdr:col>
                <xdr:colOff>55</xdr:colOff>
                <xdr:row>9</xdr:row>
                <xdr:rowOff>8</xdr:rowOff>
              </xdr:to>
            </anchor>
          </commentPr>
        </mc:Choice>
        <mc:Fallback/>
      </mc:AlternateContent>
    </comment>
    <comment ref="G17" authorId="0">
      <text>
        <r>
          <rPr>
            <sz val="10"/>
            <rFont val="Arial"/>
            <family val="2"/>
          </rPr>
          <t xml:space="preserve">Management salary assumption.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12</xdr:rowOff>
              </xdr:from>
              <xdr:to>
                <xdr:col>1</xdr:col>
                <xdr:colOff>55</xdr:colOff>
                <xdr:row>9</xdr:row>
                <xdr:rowOff>30</xdr:rowOff>
              </xdr:to>
            </anchor>
          </commentPr>
        </mc:Choice>
        <mc:Fallback/>
      </mc:AlternateContent>
    </comment>
    <comment ref="G18" authorId="0">
      <text>
        <r>
          <rPr>
            <sz val="10"/>
            <rFont val="Arial"/>
            <family val="2"/>
          </rPr>
          <t xml:space="preserve">Management salary-equivalent assumption; aggregate FTE across three people.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34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G19" authorId="0">
      <text>
        <r>
          <rPr>
            <sz val="10"/>
            <rFont val="Arial"/>
            <family val="2"/>
          </rPr>
          <t xml:space="preserve">Management salary-equivalent assumption above 2026 NLW.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56</xdr:rowOff>
              </xdr:from>
              <xdr:to>
                <xdr:col>1</xdr:col>
                <xdr:colOff>55</xdr:colOff>
                <xdr:row>10</xdr:row>
                <xdr:rowOff>11</xdr:rowOff>
              </xdr:to>
            </anchor>
          </commentPr>
        </mc:Choice>
        <mc:Fallback/>
      </mc:AlternateContent>
    </comment>
    <comment ref="G20" authorId="0">
      <text>
        <r>
          <rPr>
            <sz val="10"/>
            <rFont val="Arial"/>
            <family val="2"/>
          </rPr>
          <t xml:space="preserve">Management salary-equivalent assumption; role mix includes supervisors and assistants.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16</xdr:rowOff>
              </xdr:from>
              <xdr:to>
                <xdr:col>1</xdr:col>
                <xdr:colOff>55</xdr:colOff>
                <xdr:row>11</xdr:row>
                <xdr:rowOff>16</xdr:rowOff>
              </xdr:to>
            </anchor>
          </commentPr>
        </mc:Choice>
        <mc:Fallback/>
      </mc:AlternateContent>
    </comment>
    <comment ref="G21" authorId="0">
      <text>
        <r>
          <rPr>
            <sz val="10"/>
            <rFont val="Arial"/>
            <family val="2"/>
          </rPr>
          <t xml:space="preserve">Management salary assumption.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38</xdr:rowOff>
              </xdr:from>
              <xdr:to>
                <xdr:col>1</xdr:col>
                <xdr:colOff>55</xdr:colOff>
                <xdr:row>11</xdr:row>
                <xdr:rowOff>35</xdr:rowOff>
              </xdr:to>
            </anchor>
          </commentPr>
        </mc:Choice>
        <mc:Fallback/>
      </mc:AlternateContent>
    </comment>
    <comment ref="G22" authorId="0">
      <text>
        <r>
          <rPr>
            <sz val="10"/>
            <rFont val="Arial"/>
            <family val="2"/>
          </rPr>
          <t xml:space="preserve">Management salary assumption; employment status and coaching revenue must be modelled together.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59</xdr:rowOff>
              </xdr:from>
              <xdr:to>
                <xdr:col>1</xdr:col>
                <xdr:colOff>55</xdr:colOff>
                <xdr:row>12</xdr:row>
                <xdr:rowOff>33</xdr:rowOff>
              </xdr:to>
            </anchor>
          </commentPr>
        </mc:Choice>
        <mc:Fallback/>
      </mc:AlternateContent>
    </comment>
    <comment ref="G23" authorId="0">
      <text>
        <r>
          <rPr>
            <sz val="10"/>
            <rFont val="Arial"/>
            <family val="2"/>
          </rPr>
          <t xml:space="preserve">Management salary-equivalent assumption above 2026 NLW; specialist deep cleaning remains contracted.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19</xdr:rowOff>
              </xdr:from>
              <xdr:to>
                <xdr:col>1</xdr:col>
                <xdr:colOff>55</xdr:colOff>
                <xdr:row>13</xdr:row>
                <xdr:rowOff>13</xdr:rowOff>
              </xdr:to>
            </anchor>
          </commentPr>
        </mc:Choice>
        <mc:Fallback/>
      </mc:AlternateContent>
    </comment>
    <comment ref="G24" authorId="0">
      <text>
        <r>
          <rPr>
            <sz val="10"/>
            <rFont val="Arial"/>
            <family val="2"/>
          </rPr>
          <t xml:space="preserve">Management salary-equivalent assumption; specialist and regulated work remains contracted.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11</xdr:row>
                <xdr:rowOff>21</xdr:rowOff>
              </xdr:from>
              <xdr:to>
                <xdr:col>1</xdr:col>
                <xdr:colOff>55</xdr:colOff>
                <xdr:row>13</xdr:row>
                <xdr:rowOff>20</xdr:rowOff>
              </xdr:to>
            </anchor>
          </commentPr>
        </mc:Choice>
        <mc:Fallback/>
      </mc:AlternateContent>
    </comment>
  </commentList>
</comments>
</file>

<file path=xl/comments4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E9" authorId="0">
      <text>
        <r>
          <rPr>
            <sz val="10"/>
            <rFont val="Arial"/>
            <family val="2"/>
          </rPr>
          <t xml:space="preserve">Management allowance for daily customer-area cleaning and scheduled deep clean; tender required.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5</xdr:row>
                <xdr:rowOff>1</xdr:rowOff>
              </xdr:to>
            </anchor>
          </commentPr>
        </mc:Choice>
        <mc:Fallback/>
      </mc:AlternateContent>
    </comment>
    <comment ref="E10" authorId="0">
      <text>
        <r>
          <rPr>
            <sz val="10"/>
            <rFont val="Arial"/>
            <family val="2"/>
          </rPr>
          <t xml:space="preserve">Remote-operations architecture base annual allowance.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</xdr:row>
                <xdr:rowOff>12</xdr:rowOff>
              </xdr:from>
              <xdr:to>
                <xdr:col>1</xdr:col>
                <xdr:colOff>55</xdr:colOff>
                <xdr:row>5</xdr:row>
                <xdr:rowOff>5</xdr:rowOff>
              </xdr:to>
            </anchor>
          </commentPr>
        </mc:Choice>
        <mc:Fallback/>
      </mc:AlternateContent>
    </comment>
    <comment ref="E11" authorId="0">
      <text>
        <r>
          <rPr>
            <sz val="10"/>
            <rFont val="Arial"/>
            <family val="2"/>
          </rPr>
          <t xml:space="preserve">Management allowance pending programme, revenue-share and employment-status design.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2</xdr:row>
                <xdr:rowOff>14</xdr:rowOff>
              </xdr:from>
              <xdr:to>
                <xdr:col>1</xdr:col>
                <xdr:colOff>55</xdr:colOff>
                <xdr:row>7</xdr:row>
                <xdr:rowOff>4</xdr:rowOff>
              </xdr:to>
            </anchor>
          </commentPr>
        </mc:Choice>
        <mc:Fallback/>
      </mc:AlternateContent>
    </comment>
    <comment ref="E12" authorId="0">
      <text>
        <r>
          <rPr>
            <sz val="10"/>
            <rFont val="Arial"/>
            <family val="2"/>
          </rPr>
          <t xml:space="preserve">Management retainer allowance.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9</xdr:rowOff>
              </xdr:from>
              <xdr:to>
                <xdr:col>1</xdr:col>
                <xdr:colOff>55</xdr:colOff>
                <xdr:row>7</xdr:row>
                <xdr:rowOff>8</xdr:rowOff>
              </xdr:to>
            </anchor>
          </commentPr>
        </mc:Choice>
        <mc:Fallback/>
      </mc:AlternateContent>
    </comment>
    <comment ref="E13" authorId="0">
      <text>
        <r>
          <rPr>
            <sz val="10"/>
            <rFont val="Arial"/>
            <family val="2"/>
          </rPr>
          <t xml:space="preserve">Management allowance; tender required.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11</xdr:rowOff>
              </xdr:from>
              <xdr:to>
                <xdr:col>1</xdr:col>
                <xdr:colOff>55</xdr:colOff>
                <xdr:row>7</xdr:row>
                <xdr:rowOff>10</xdr:rowOff>
              </xdr:to>
            </anchor>
          </commentPr>
        </mc:Choice>
        <mc:Fallback/>
      </mc:AlternateContent>
    </comment>
    <comment ref="E14" authorId="0">
      <text>
        <r>
          <rPr>
            <sz val="10"/>
            <rFont val="Arial"/>
            <family val="2"/>
          </rPr>
          <t xml:space="preserve">Management reserve beyond routine site-runner tasks.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13</xdr:rowOff>
              </xdr:from>
              <xdr:to>
                <xdr:col>1</xdr:col>
                <xdr:colOff>55</xdr:colOff>
                <xdr:row>7</xdr:row>
                <xdr:rowOff>12</xdr:rowOff>
              </xdr:to>
            </anchor>
          </commentPr>
        </mc:Choice>
        <mc:Fallback/>
      </mc:AlternateContent>
    </comment>
    <comment ref="E15" authorId="0">
      <text>
        <r>
          <rPr>
            <sz val="10"/>
            <rFont val="Arial"/>
            <family val="2"/>
          </rPr>
          <t xml:space="preserve">Management allowance; peak spill response remains with on-site hosts.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4</xdr:row>
                <xdr:rowOff>15</xdr:rowOff>
              </xdr:from>
              <xdr:to>
                <xdr:col>1</xdr:col>
                <xdr:colOff>55</xdr:colOff>
                <xdr:row>8</xdr:row>
                <xdr:rowOff>12</xdr:rowOff>
              </xdr:to>
            </anchor>
          </commentPr>
        </mc:Choice>
        <mc:Fallback/>
      </mc:AlternateContent>
    </comment>
    <comment ref="E16" authorId="0">
      <text>
        <r>
          <rPr>
            <sz val="10"/>
            <rFont val="Arial"/>
            <family val="2"/>
          </rPr>
          <t xml:space="preserve">Remote-operations architecture base annual allowance.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5</xdr:row>
                <xdr:rowOff>16</xdr:rowOff>
              </xdr:from>
              <xdr:to>
                <xdr:col>1</xdr:col>
                <xdr:colOff>55</xdr:colOff>
                <xdr:row>8</xdr:row>
                <xdr:rowOff>33</xdr:rowOff>
              </xdr:to>
            </anchor>
          </commentPr>
        </mc:Choice>
        <mc:Fallback/>
      </mc:AlternateContent>
    </comment>
    <comment ref="E17" authorId="0">
      <text>
        <r>
          <rPr>
            <sz val="10"/>
            <rFont val="Arial"/>
            <family val="2"/>
          </rPr>
          <t xml:space="preserve">Management allowance for a larger academy/events programme.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18</xdr:rowOff>
              </xdr:from>
              <xdr:to>
                <xdr:col>1</xdr:col>
                <xdr:colOff>55</xdr:colOff>
                <xdr:row>9</xdr:row>
                <xdr:rowOff>13</xdr:rowOff>
              </xdr:to>
            </anchor>
          </commentPr>
        </mc:Choice>
        <mc:Fallback/>
      </mc:AlternateContent>
    </comment>
    <comment ref="E18" authorId="0">
      <text>
        <r>
          <rPr>
            <sz val="10"/>
            <rFont val="Arial"/>
            <family val="2"/>
          </rPr>
          <t xml:space="preserve">Management allowance for specialist campaign/content support.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7</xdr:row>
                <xdr:rowOff>20</xdr:rowOff>
              </xdr:from>
              <xdr:to>
                <xdr:col>1</xdr:col>
                <xdr:colOff>55</xdr:colOff>
                <xdr:row>9</xdr:row>
                <xdr:rowOff>38</xdr:rowOff>
              </xdr:to>
            </anchor>
          </commentPr>
        </mc:Choice>
        <mc:Fallback/>
      </mc:AlternateContent>
    </comment>
    <comment ref="E19" authorId="0">
      <text>
        <r>
          <rPr>
            <sz val="10"/>
            <rFont val="Arial"/>
            <family val="2"/>
          </rPr>
          <t xml:space="preserve">Management allowance; tender required.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20</xdr:rowOff>
              </xdr:from>
              <xdr:to>
                <xdr:col>1</xdr:col>
                <xdr:colOff>55</xdr:colOff>
                <xdr:row>10</xdr:row>
                <xdr:rowOff>15</xdr:rowOff>
              </xdr:to>
            </anchor>
          </commentPr>
        </mc:Choice>
        <mc:Fallback/>
      </mc:AlternateContent>
    </comment>
    <comment ref="E20" authorId="0">
      <text>
        <r>
          <rPr>
            <sz val="10"/>
            <rFont val="Arial"/>
            <family val="2"/>
          </rPr>
          <t xml:space="preserve">Management reserve beyond daily facilities checks.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21</xdr:rowOff>
              </xdr:from>
              <xdr:to>
                <xdr:col>1</xdr:col>
                <xdr:colOff>55</xdr:colOff>
                <xdr:row>10</xdr:row>
                <xdr:rowOff>17</xdr:rowOff>
              </xdr:to>
            </anchor>
          </commentPr>
        </mc:Choice>
        <mc:Fallback/>
      </mc:AlternateContent>
    </comment>
    <comment ref="E21" authorId="0">
      <text>
        <r>
          <rPr>
            <sz val="10"/>
            <rFont val="Arial"/>
            <family val="2"/>
          </rPr>
          <t xml:space="preserve">Management allowance for specialist services.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23</xdr:rowOff>
              </xdr:from>
              <xdr:to>
                <xdr:col>1</xdr:col>
                <xdr:colOff>55</xdr:colOff>
                <xdr:row>10</xdr:row>
                <xdr:rowOff>19</xdr:rowOff>
              </xdr:to>
            </anchor>
          </commentPr>
        </mc:Choice>
        <mc:Fallback/>
      </mc:AlternateContent>
    </comment>
    <comment ref="E22" authorId="0">
      <text>
        <r>
          <rPr>
            <sz val="10"/>
            <rFont val="Arial"/>
            <family val="2"/>
          </rPr>
          <t xml:space="preserve">Remote-operations architecture low annual allowance because staff are present throughout public hours.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25</xdr:rowOff>
              </xdr:from>
              <xdr:to>
                <xdr:col>1</xdr:col>
                <xdr:colOff>55</xdr:colOff>
                <xdr:row>10</xdr:row>
                <xdr:rowOff>39</xdr:rowOff>
              </xdr:to>
            </anchor>
          </commentPr>
        </mc:Choice>
        <mc:Fallback/>
      </mc:AlternateContent>
    </comment>
    <comment ref="E23" authorId="0">
      <text>
        <r>
          <rPr>
            <sz val="10"/>
            <rFont val="Arial"/>
            <family val="2"/>
          </rPr>
          <t xml:space="preserve">Management allowance in addition to employed Head Coach.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5</xdr:rowOff>
              </xdr:from>
              <xdr:to>
                <xdr:col>1</xdr:col>
                <xdr:colOff>55</xdr:colOff>
                <xdr:row>11</xdr:row>
                <xdr:rowOff>1</xdr:rowOff>
              </xdr:to>
            </anchor>
          </commentPr>
        </mc:Choice>
        <mc:Fallback/>
      </mc:AlternateContent>
    </comment>
    <comment ref="E24" authorId="0">
      <text>
        <r>
          <rPr>
            <sz val="10"/>
            <rFont val="Arial"/>
            <family val="2"/>
          </rPr>
          <t xml:space="preserve">Management tactical spend allowance.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27</xdr:rowOff>
              </xdr:from>
              <xdr:to>
                <xdr:col>1</xdr:col>
                <xdr:colOff>55</xdr:colOff>
                <xdr:row>12</xdr:row>
                <xdr:rowOff>1</xdr:rowOff>
              </xdr:to>
            </anchor>
          </commentPr>
        </mc:Choice>
        <mc:Fallback/>
      </mc:AlternateContent>
    </comment>
    <comment ref="E25" authorId="0">
      <text>
        <r>
          <rPr>
            <sz val="10"/>
            <rFont val="Arial"/>
            <family val="2"/>
          </rPr>
          <t xml:space="preserve">Management allowance for larger headcount.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29</xdr:rowOff>
              </xdr:from>
              <xdr:to>
                <xdr:col>1</xdr:col>
                <xdr:colOff>55</xdr:colOff>
                <xdr:row>12</xdr:row>
                <xdr:rowOff>2</xdr:rowOff>
              </xdr:to>
            </anchor>
          </commentPr>
        </mc:Choice>
        <mc:Fallback/>
      </mc:AlternateContent>
    </comment>
    <comment ref="E26" authorId="0">
      <text>
        <r>
          <rPr>
            <sz val="10"/>
            <rFont val="Arial"/>
            <family val="2"/>
          </rPr>
          <t xml:space="preserve">Management reserve for regulated and specialist contractors.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31</xdr:rowOff>
              </xdr:from>
              <xdr:to>
                <xdr:col>1</xdr:col>
                <xdr:colOff>55</xdr:colOff>
                <xdr:row>12</xdr:row>
                <xdr:rowOff>4</xdr:rowOff>
              </xdr:to>
            </anchor>
          </commentPr>
        </mc:Choice>
        <mc:Fallback/>
      </mc:AlternateContent>
    </comment>
  </commentList>
</comments>
</file>

<file path=xl/comments5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Unknown Author</author>
  </authors>
  <commentList>
    <comment ref="D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D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D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D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D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D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D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F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F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F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F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F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F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F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G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G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G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G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G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G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G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I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I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I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I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I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I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I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J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J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J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J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J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J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J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L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L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L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L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L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L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L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  <comment ref="M9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10</xdr:rowOff>
              </xdr:from>
              <xdr:to>
                <xdr:col>1</xdr:col>
                <xdr:colOff>55</xdr:colOff>
                <xdr:row>8</xdr:row>
                <xdr:rowOff>14</xdr:rowOff>
              </xdr:to>
            </anchor>
          </commentPr>
        </mc:Choice>
        <mc:Fallback/>
      </mc:AlternateContent>
    </comment>
    <comment ref="M10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3</xdr:row>
                <xdr:rowOff>5</xdr:rowOff>
              </xdr:from>
              <xdr:to>
                <xdr:col>1</xdr:col>
                <xdr:colOff>55</xdr:colOff>
                <xdr:row>8</xdr:row>
                <xdr:rowOff>75</xdr:rowOff>
              </xdr:to>
            </anchor>
          </commentPr>
        </mc:Choice>
        <mc:Fallback/>
      </mc:AlternateContent>
    </comment>
    <comment ref="M11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6</xdr:row>
                <xdr:rowOff>7</xdr:rowOff>
              </xdr:from>
              <xdr:to>
                <xdr:col>1</xdr:col>
                <xdr:colOff>55</xdr:colOff>
                <xdr:row>9</xdr:row>
                <xdr:rowOff>55</xdr:rowOff>
              </xdr:to>
            </anchor>
          </commentPr>
        </mc:Choice>
        <mc:Fallback/>
      </mc:AlternateContent>
    </comment>
    <comment ref="M12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8</xdr:row>
                <xdr:rowOff>27</xdr:rowOff>
              </xdr:from>
              <xdr:to>
                <xdr:col>1</xdr:col>
                <xdr:colOff>55</xdr:colOff>
                <xdr:row>10</xdr:row>
                <xdr:rowOff>35</xdr:rowOff>
              </xdr:to>
            </anchor>
          </commentPr>
        </mc:Choice>
        <mc:Fallback/>
      </mc:AlternateContent>
    </comment>
    <comment ref="M13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7</xdr:rowOff>
              </xdr:from>
              <xdr:to>
                <xdr:col>1</xdr:col>
                <xdr:colOff>55</xdr:colOff>
                <xdr:row>11</xdr:row>
                <xdr:rowOff>15</xdr:rowOff>
              </xdr:to>
            </anchor>
          </commentPr>
        </mc:Choice>
        <mc:Fallback/>
      </mc:AlternateContent>
    </comment>
    <comment ref="M14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9</xdr:row>
                <xdr:rowOff>68</xdr:rowOff>
              </xdr:from>
              <xdr:to>
                <xdr:col>1</xdr:col>
                <xdr:colOff>55</xdr:colOff>
                <xdr:row>11</xdr:row>
                <xdr:rowOff>77</xdr:rowOff>
              </xdr:to>
            </anchor>
          </commentPr>
        </mc:Choice>
        <mc:Fallback/>
      </mc:AlternateContent>
    </comment>
    <comment ref="M15" authorId="0">
      <text>
        <r>
          <rPr>
            <sz val="10"/>
            <rFont val="Arial"/>
            <family val="2"/>
          </rPr>
          <t xml:space="preserve">Management operating design dated 7 August 2026, informed by Your Padel Uttoxeter planning evidence and official UK safety guidance; validate after site, fire strategy, insurer and 90-day demand data.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10</xdr:row>
                <xdr:rowOff>48</xdr:rowOff>
              </xdr:from>
              <xdr:to>
                <xdr:col>1</xdr:col>
                <xdr:colOff>55</xdr:colOff>
                <xdr:row>12</xdr:row>
                <xdr:rowOff>57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<sst xmlns="http://schemas.openxmlformats.org/spreadsheetml/2006/main" count="634" uniqueCount="513">
  <si>
    <t xml:space="preserve">Trentham Padel Staffing and Coverage Decision Summary</t>
  </si>
  <si>
    <t xml:space="preserve">Recommended hybrid model separates payroll, contracted cover and technology-supported hours</t>
  </si>
  <si>
    <t xml:space="preserve">(£ per year; planning model)</t>
  </si>
  <si>
    <t xml:space="preserve">Metric</t>
  </si>
  <si>
    <t xml:space="preserve">Lean</t>
  </si>
  <si>
    <t xml:space="preserve">Hybrid</t>
  </si>
  <si>
    <t xml:space="preserve">Traditional</t>
  </si>
  <si>
    <t xml:space="preserve">Interpretation</t>
  </si>
  <si>
    <t xml:space="preserve">Employee headcount</t>
  </si>
  <si>
    <t xml:space="preserve">People on payroll; not contractor or coach headcount.</t>
  </si>
  <si>
    <t xml:space="preserve">Payroll FTE</t>
  </si>
  <si>
    <t xml:space="preserve">Annual paid hours divided by 1,950; headcount can be much higher.</t>
  </si>
  <si>
    <t xml:space="preserve">Staffed public clock-hours/week</t>
  </si>
  <si>
    <t xml:space="preserve">Hours with at least the provisional minimum on-site coverage.</t>
  </si>
  <si>
    <t xml:space="preserve">Unstaffed/remote public clock-hours/week</t>
  </si>
  <si>
    <t xml:space="preserve">Permitted only under the site-specific safe operating mode.</t>
  </si>
  <si>
    <t xml:space="preserve">Minimum public person-hours/week</t>
  </si>
  <si>
    <t xml:space="preserve">Minimum bodies simultaneously on site during staffed clock-hours; excludes admin/prep/cleaning not in public coverage.</t>
  </si>
  <si>
    <t xml:space="preserve">Gross employed pay</t>
  </si>
  <si>
    <t xml:space="preserve">Salary-equivalent gross pay before employer costs.</t>
  </si>
  <si>
    <t xml:space="preserve">Loaded employed payroll</t>
  </si>
  <si>
    <t xml:space="preserve">Gross pay plus modelled employer NI, pension, training/uniform and absence/cover reserve.</t>
  </si>
  <si>
    <t xml:space="preserve">Contracted people/services</t>
  </si>
  <si>
    <t xml:space="preserve">Includes cleaning, coaching, remote support and specialist services; use bucket boundaries to prevent double counting.</t>
  </si>
  <si>
    <t xml:space="preserve">All people and service envelope</t>
  </si>
  <si>
    <t xml:space="preserve">Loaded payroll plus all listed contracts, including technology support and coaching cost of sales.</t>
  </si>
  <si>
    <t xml:space="preserve">Core people/services excluding tech and coaching</t>
  </si>
  <si>
    <t xml:space="preserve">Useful master-model staffing subtotal; technology and coaching remain visible in their own modules.</t>
  </si>
  <si>
    <t xml:space="preserve">Decision</t>
  </si>
  <si>
    <t xml:space="preserve">Operating model</t>
  </si>
  <si>
    <t xml:space="preserve">Use the hybrid scenario as the opening design. It provides 59 staffed public clock-hours each week and automation/remote cover for 49 hours, with all junior/coached activity, alcohol, events and higher-risk work confined to staffed blocks.</t>
  </si>
  <si>
    <t xml:space="preserve">Lean scenario</t>
  </si>
  <si>
    <t xml:space="preserve">Treat as a sensitivity and fallback—not the recommendation. Its 20 staffed clock-hours leave 88 public hours remote and create the greatest emergency-response, community and service gap.</t>
  </si>
  <si>
    <t xml:space="preserve">Traditional scenario</t>
  </si>
  <si>
    <t xml:space="preserve">Provides continuous public-hours attendance and greater overlap but carries a 21-person, 13.7-FTE payroll design before contractor headcount. Its service case must be supported by revenue and utilisation.</t>
  </si>
  <si>
    <t xml:space="preserve">90-day reset</t>
  </si>
  <si>
    <t xml:space="preserve">After opening, rebuild the rota from hourly bookings, incidents, beginner demand, coaching, food/bar sales, sales per staffed hour and maintenance tickets. Do not preserve empty staffed hours by habit.</t>
  </si>
  <si>
    <t xml:space="preserve">Staffing Model Global Inputs</t>
  </si>
  <si>
    <t xml:space="preserve">Payroll and workforce assumptions used across all three operating scenarios</t>
  </si>
  <si>
    <t xml:space="preserve">(£ per year unless stated)</t>
  </si>
  <si>
    <t xml:space="preserve">Assumption</t>
  </si>
  <si>
    <t xml:space="preserve">Value</t>
  </si>
  <si>
    <t xml:space="preserve">Unit</t>
  </si>
  <si>
    <t xml:space="preserve">Evidence basis</t>
  </si>
  <si>
    <t xml:space="preserve">Paid hours per payroll FTE per year</t>
  </si>
  <si>
    <t xml:space="preserve">hours</t>
  </si>
  <si>
    <t xml:space="preserve">Management convention: 37.5 paid hours x 52 weeks. Coverage must allow separately for leave, training, sickness and handover.</t>
  </si>
  <si>
    <t xml:space="preserve">Standard employer National Insurance rate</t>
  </si>
  <si>
    <t xml:space="preserve">%</t>
  </si>
  <si>
    <t xml:space="preserve">HMRC National Insurance rates, 6 April 2026 to 5 April 2027: standard employer rate 15%.</t>
  </si>
  <si>
    <t xml:space="preserve">Employer NI secondary threshold per employee</t>
  </si>
  <si>
    <t xml:space="preserve">£/year</t>
  </si>
  <si>
    <t xml:space="preserve">HMRC 2026/27 employer threshold represented by £96/week (£417/month), approximately £5,000/year.</t>
  </si>
  <si>
    <t xml:space="preserve">Minimum employer pension contribution</t>
  </si>
  <si>
    <t xml:space="preserve">% qualifying earnings</t>
  </si>
  <si>
    <t xml:space="preserve">Management model uses 3% of qualifying earnings. Actual eligibility, scheme and salary exchange must be confirmed.</t>
  </si>
  <si>
    <t xml:space="preserve">Pension qualifying-earnings lower limit</t>
  </si>
  <si>
    <t xml:space="preserve">Planning assumption aligned with prevailing automatic-enrolment qualifying-earnings lower band; verify for opening tax year.</t>
  </si>
  <si>
    <t xml:space="preserve">Pension qualifying-earnings upper limit</t>
  </si>
  <si>
    <t xml:space="preserve">Planning assumption aligned with prevailing automatic-enrolment qualifying-earnings upper band; verify for opening tax year.</t>
  </si>
  <si>
    <t xml:space="preserve">Training, uniform and staff-system allowance</t>
  </si>
  <si>
    <t xml:space="preserve">% gross pay</t>
  </si>
  <si>
    <t xml:space="preserve">Management reserve for induction, recertification, uniforms and staff systems.</t>
  </si>
  <si>
    <t xml:space="preserve">Absence, recruitment and cover reserve</t>
  </si>
  <si>
    <t xml:space="preserve">Management reserve; actual cover cost depends on contracts, attrition and rota design.</t>
  </si>
  <si>
    <t xml:space="preserve">Employed Role and Payroll Cost</t>
  </si>
  <si>
    <t xml:space="preserve">Headcount and payroll FTE are deliberately separate</t>
  </si>
  <si>
    <t xml:space="preserve">(£ per year excluding VAT)</t>
  </si>
  <si>
    <t xml:space="preserve">Scenario</t>
  </si>
  <si>
    <t xml:space="preserve">Role</t>
  </si>
  <si>
    <t xml:space="preserve">Headcount</t>
  </si>
  <si>
    <t xml:space="preserve">Salary / FTE</t>
  </si>
  <si>
    <t xml:space="preserve">Gross pay</t>
  </si>
  <si>
    <t xml:space="preserve">Employer NI</t>
  </si>
  <si>
    <t xml:space="preserve">Employer pension</t>
  </si>
  <si>
    <t xml:space="preserve">Training &amp; uniform</t>
  </si>
  <si>
    <t xml:space="preserve">Absence / cover</t>
  </si>
  <si>
    <t xml:space="preserve">Loaded payroll</t>
  </si>
  <si>
    <t xml:space="preserve">Duties</t>
  </si>
  <si>
    <t xml:space="preserve">General Manager / Responsible Operator</t>
  </si>
  <si>
    <t xml:space="preserve">Commercial ownership, compliance, supplier control, scheduled site checks, incident leadership and selected peak/event presence.</t>
  </si>
  <si>
    <t xml:space="preserve">Management salary assumption. Benchmark against local leisure management recruitment before hiring.</t>
  </si>
  <si>
    <t xml:space="preserve">Venue Host / Site Runner</t>
  </si>
  <si>
    <t xml:space="preserve">Scheduled inspections, stock/replenishment, local access response, opening/closing tasks and selected peak hosting.</t>
  </si>
  <si>
    <t xml:space="preserve">Management salary-equivalent assumption above 2026 NLW; two people provide resilience but only 0.5 aggregate FTE.</t>
  </si>
  <si>
    <t xml:space="preserve">Venue P&amp;L, compliance, people, partnerships, supplier performance and on-call escalation.</t>
  </si>
  <si>
    <t xml:space="preserve">Management salary assumption. Confirm through local recruitment.</t>
  </si>
  <si>
    <t xml:space="preserve">Operations and Duty Manager</t>
  </si>
  <si>
    <t xml:space="preserve">Rota, customer incidents, first-aid/fire competence, access exceptions, events and daily operating control.</t>
  </si>
  <si>
    <t xml:space="preserve">Cross-trained Venue Hosts</t>
  </si>
  <si>
    <t xml:space="preserve">Peak reception, café/bar/shop service, first response, beginner support, stock and close tasks.</t>
  </si>
  <si>
    <t xml:space="preserve">Management salary-equivalent assumption above 2026 NLW; aggregate FTE spread across three part-time people.</t>
  </si>
  <si>
    <t xml:space="preserve">General Manager</t>
  </si>
  <si>
    <t xml:space="preserve">P&amp;L, leadership, governance, commercial plan and senior stakeholder management.</t>
  </si>
  <si>
    <t xml:space="preserve">Management salary assumption for a larger full-service operation.</t>
  </si>
  <si>
    <t xml:space="preserve">Assistant Manager</t>
  </si>
  <si>
    <t xml:space="preserve">Deputy coverage, rota, operations, compliance evidence and incident follow-up.</t>
  </si>
  <si>
    <t xml:space="preserve">Management salary assumption.</t>
  </si>
  <si>
    <t xml:space="preserve">Duty Managers</t>
  </si>
  <si>
    <t xml:space="preserve">Opening-to-close duty coverage, emergencies, customer resolution and shift handover.</t>
  </si>
  <si>
    <t xml:space="preserve">Management salary-equivalent assumption; aggregate FTE across three people.</t>
  </si>
  <si>
    <t xml:space="preserve">Reception and Venue Hosts</t>
  </si>
  <si>
    <t xml:space="preserve">Reception, customer support, retail, booking assistance and event support.</t>
  </si>
  <si>
    <t xml:space="preserve">Management salary-equivalent assumption above 2026 NLW.</t>
  </si>
  <si>
    <t xml:space="preserve">Café, Bar and Retail Team</t>
  </si>
  <si>
    <t xml:space="preserve">Full service hospitality, licensed sales, food controls, stock, tills and peak overlap.</t>
  </si>
  <si>
    <t xml:space="preserve">Management salary-equivalent assumption; role mix includes supervisors and assistants.</t>
  </si>
  <si>
    <t xml:space="preserve">Marketing and Community Lead</t>
  </si>
  <si>
    <t xml:space="preserve">Community programme, social content, corporate sales, retention and events.</t>
  </si>
  <si>
    <t xml:space="preserve">Head Coach / Programme Lead</t>
  </si>
  <si>
    <t xml:space="preserve">Coaching programme, contractor quality, academy, safeguarding coordination and events.</t>
  </si>
  <si>
    <t xml:space="preserve">Management salary assumption; employment status and coaching revenue must be modelled together.</t>
  </si>
  <si>
    <t xml:space="preserve">In-house Cleaning Team</t>
  </si>
  <si>
    <t xml:space="preserve">Daily toilets/changing, courts/circulation, spill response and cleaning records.</t>
  </si>
  <si>
    <t xml:space="preserve">Management salary-equivalent assumption above 2026 NLW; specialist deep cleaning remains contracted.</t>
  </si>
  <si>
    <t xml:space="preserve">Facilities Technician</t>
  </si>
  <si>
    <t xml:space="preserve">Planned maintenance, contractor access, minor repairs, asset checks and call-out coordination.</t>
  </si>
  <si>
    <t xml:space="preserve">Management salary-equivalent assumption; specialist and regulated work remains contracted.</t>
  </si>
  <si>
    <t xml:space="preserve">Scenario totals</t>
  </si>
  <si>
    <t xml:space="preserve">Total employed workforce</t>
  </si>
  <si>
    <t xml:space="preserve">Contracted People and Specialist Services</t>
  </si>
  <si>
    <t xml:space="preserve">Visible outsourcing prevents a low-FTE model being mistaken for no labour</t>
  </si>
  <si>
    <t xml:space="preserve">Service</t>
  </si>
  <si>
    <t xml:space="preserve">Annual cost</t>
  </si>
  <si>
    <t xml:space="preserve">Master-model bucket</t>
  </si>
  <si>
    <t xml:space="preserve">Double-count boundary</t>
  </si>
  <si>
    <t xml:space="preserve">Routine cleaning contract</t>
  </si>
  <si>
    <t xml:space="preserve">Cleaning/operations</t>
  </si>
  <si>
    <t xml:space="preserve">Add to master staffing/operations cost.</t>
  </si>
  <si>
    <t xml:space="preserve">Management allowance for daily customer-area cleaning and scheduled deep clean; tender required.</t>
  </si>
  <si>
    <t xml:space="preserve">Remote monitoring, IT and access support</t>
  </si>
  <si>
    <t xml:space="preserve">Technology/support</t>
  </si>
  <si>
    <t xml:space="preserve">Already represented by the base annual technology allowance; do not add twice.</t>
  </si>
  <si>
    <t xml:space="preserve">Remote-operations architecture base annual allowance.</t>
  </si>
  <si>
    <t xml:space="preserve">Contracted coaching payments</t>
  </si>
  <si>
    <t xml:space="preserve">Coaching cost of sales</t>
  </si>
  <si>
    <t xml:space="preserve">Model against coaching revenue; not fixed reception payroll.</t>
  </si>
  <si>
    <t xml:space="preserve">Management allowance pending programme, revenue-share and employment-status design.</t>
  </si>
  <si>
    <t xml:space="preserve">Marketing/content support</t>
  </si>
  <si>
    <t xml:space="preserve">Sales and marketing</t>
  </si>
  <si>
    <t xml:space="preserve">Add unless absorbed by owner/manager time.</t>
  </si>
  <si>
    <t xml:space="preserve">Management retainer allowance.</t>
  </si>
  <si>
    <t xml:space="preserve">Payroll, HR and employment support</t>
  </si>
  <si>
    <t xml:space="preserve">Administration</t>
  </si>
  <si>
    <t xml:space="preserve">Add to venue overhead.</t>
  </si>
  <si>
    <t xml:space="preserve">Management allowance; tender required.</t>
  </si>
  <si>
    <t xml:space="preserve">Specialist maintenance and call-outs</t>
  </si>
  <si>
    <t xml:space="preserve">Property maintenance</t>
  </si>
  <si>
    <t xml:space="preserve">Separate regulated/specialist works; check technology and property contracts for overlap.</t>
  </si>
  <si>
    <t xml:space="preserve">Management reserve beyond routine site-runner tasks.</t>
  </si>
  <si>
    <t xml:space="preserve">Management allowance; peak spill response remains with on-site hosts.</t>
  </si>
  <si>
    <t xml:space="preserve">Model against coaching revenue; classify each engagement correctly.</t>
  </si>
  <si>
    <t xml:space="preserve">Management allowance for a larger academy/events programme.</t>
  </si>
  <si>
    <t xml:space="preserve">Add unless performed inside GM/host hours.</t>
  </si>
  <si>
    <t xml:space="preserve">Management allowance for specialist campaign/content support.</t>
  </si>
  <si>
    <t xml:space="preserve">Check access/CCTV/HVAC service contracts for overlap.</t>
  </si>
  <si>
    <t xml:space="preserve">Management reserve beyond daily facilities checks.</t>
  </si>
  <si>
    <t xml:space="preserve">Specialist deep cleaning/pest/laundry</t>
  </si>
  <si>
    <t xml:space="preserve">In-house routine cleaning already appears in payroll.</t>
  </si>
  <si>
    <t xml:space="preserve">Management allowance for specialist services.</t>
  </si>
  <si>
    <t xml:space="preserve">Already represented by the low annual technology allowance; do not add twice.</t>
  </si>
  <si>
    <t xml:space="preserve">Remote-operations architecture low annual allowance because staff are present throughout public hours.</t>
  </si>
  <si>
    <t xml:space="preserve">External coaching and officials</t>
  </si>
  <si>
    <t xml:space="preserve">Model against coaching/events revenue.</t>
  </si>
  <si>
    <t xml:space="preserve">Management allowance in addition to employed Head Coach.</t>
  </si>
  <si>
    <t xml:space="preserve">Specialist marketing/media support</t>
  </si>
  <si>
    <t xml:space="preserve">Internal lead holds primary responsibility.</t>
  </si>
  <si>
    <t xml:space="preserve">Management tactical spend allowance.</t>
  </si>
  <si>
    <t xml:space="preserve">Management allowance for larger headcount.</t>
  </si>
  <si>
    <t xml:space="preserve">In-house technician handles only competent minor work.</t>
  </si>
  <si>
    <t xml:space="preserve">Management reserve for regulated and specialist contractors.</t>
  </si>
  <si>
    <t xml:space="preserve">Total contracted people/services</t>
  </si>
  <si>
    <t xml:space="preserve">Public-Hours Coverage by Operating Model</t>
  </si>
  <si>
    <t xml:space="preserve">Provisional coverage pending site-specific fire strategy, first-aid assessment, insurer and licence conditions</t>
  </si>
  <si>
    <t xml:space="preserve">(Hours per standard week)</t>
  </si>
  <si>
    <t xml:space="preserve">Period</t>
  </si>
  <si>
    <t xml:space="preserve">Public hours</t>
  </si>
  <si>
    <t xml:space="preserve">Activity/risk</t>
  </si>
  <si>
    <t xml:space="preserve">Lean staffed fraction</t>
  </si>
  <si>
    <t xml:space="preserve">Lean minimum staff</t>
  </si>
  <si>
    <t xml:space="preserve">Lean person-hours</t>
  </si>
  <si>
    <t xml:space="preserve">Hybrid staffed fraction</t>
  </si>
  <si>
    <t xml:space="preserve">Hybrid minimum staff</t>
  </si>
  <si>
    <t xml:space="preserve">Hybrid person-hours</t>
  </si>
  <si>
    <t xml:space="preserve">Traditional staffed fraction</t>
  </si>
  <si>
    <t xml:space="preserve">Traditional minimum staff</t>
  </si>
  <si>
    <t xml:space="preserve">Traditional person-hours</t>
  </si>
  <si>
    <t xml:space="preserve">Operating rule</t>
  </si>
  <si>
    <t xml:space="preserve">Weekdays 07:00–09:00</t>
  </si>
  <si>
    <t xml:space="preserve">Experienced court-only users; cleaning overlap may occur</t>
  </si>
  <si>
    <t xml:space="preserve">Junior/coached activity, alcohol, staffed hospitality, events and known higher-risk work occur only in staffed blocks. Unstaffed admission can be suspended instantly when systems or conditions are unsafe.</t>
  </si>
  <si>
    <t xml:space="preserve">Weekdays 09:00–16:00</t>
  </si>
  <si>
    <t xml:space="preserve">Off-peak bookings, deliveries, maintenance and programmed sessions</t>
  </si>
  <si>
    <t xml:space="preserve">Weekdays 16:00–22:00</t>
  </si>
  <si>
    <t xml:space="preserve">Highest occupancy, beginners, coaching, bar/shop and incidents</t>
  </si>
  <si>
    <t xml:space="preserve">Weekdays 22:00–23:00</t>
  </si>
  <si>
    <t xml:space="preserve">Final court-only bookings and secure close</t>
  </si>
  <si>
    <t xml:space="preserve">Weekends 08:00–10:00</t>
  </si>
  <si>
    <t xml:space="preserve">Experienced users and coaching setup</t>
  </si>
  <si>
    <t xml:space="preserve">Weekends 10:00–18:00</t>
  </si>
  <si>
    <t xml:space="preserve">Coaching, families, juniors, events and hospitality</t>
  </si>
  <si>
    <t xml:space="preserve">Weekends 18:00–22:00</t>
  </si>
  <si>
    <t xml:space="preserve">Social peak, hospitality and closing risk</t>
  </si>
  <si>
    <t xml:space="preserve">Total public/coverage person-hours</t>
  </si>
  <si>
    <t xml:space="preserve">Staffed public clock-hours</t>
  </si>
  <si>
    <t xml:space="preserve">Unstaffed / remote public clock-hours</t>
  </si>
  <si>
    <t xml:space="preserve">A staffed fraction below 100% is an operating assumption, not a legal conclusion. Before opening, the fire strategy, first-aid-needs assessment, safeguarding plan, premises licence, security risk assessment and insurer must approve each operating mode and closure trigger.</t>
  </si>
  <si>
    <t xml:space="preserve">Illustrative Weekly Shift Blocks</t>
  </si>
  <si>
    <t xml:space="preserve">Actual rota moves with bookings, coaching, events and hospitality demand</t>
  </si>
  <si>
    <t xml:space="preserve">(Clock times are planning rules, not employment contracts)</t>
  </si>
  <si>
    <t xml:space="preserve">Day/time</t>
  </si>
  <si>
    <t xml:space="preserve">Permitted activity boundary</t>
  </si>
  <si>
    <t xml:space="preserve">Handover / evidence</t>
  </si>
  <si>
    <t xml:space="preserve">Remote/open only; scheduled cleaner/site runner may overlap</t>
  </si>
  <si>
    <t xml:space="preserve">Remote/open; cleaning and programmed attendance only</t>
  </si>
  <si>
    <t xml:space="preserve">Opening duty manager plus scheduled cleaning/host</t>
  </si>
  <si>
    <t xml:space="preserve">Experienced court-only booking; no junior programme or alcohol</t>
  </si>
  <si>
    <t xml:space="preserve">Opening/remote systems check and unresolved-fault log</t>
  </si>
  <si>
    <t xml:space="preserve">Manager/site-runner programmed visits, otherwise remote</t>
  </si>
  <si>
    <t xml:space="preserve">Manager/operations attendance for deliveries, sessions and maintenance; not continuous</t>
  </si>
  <si>
    <t xml:space="preserve">Duty/host coverage; café/shop according to rota</t>
  </si>
  <si>
    <t xml:space="preserve">Deliveries and maintenance only while a competent receiver is present</t>
  </si>
  <si>
    <t xml:space="preserve">Contractor access and delivery record</t>
  </si>
  <si>
    <t xml:space="preserve">Selected hosted sessions only; otherwise remote</t>
  </si>
  <si>
    <t xml:space="preserve">Venue host/duty coverage plus hospitality/coaching overlap</t>
  </si>
  <si>
    <t xml:space="preserve">Duty manager, hosts and hospitality; coaching as scheduled</t>
  </si>
  <si>
    <t xml:space="preserve">Full programme including staffed bar within licensed hours</t>
  </si>
  <si>
    <t xml:space="preserve">Formal shift handover, till/stock and incident log</t>
  </si>
  <si>
    <t xml:space="preserve">Remote final court-only booking or close</t>
  </si>
  <si>
    <t xml:space="preserve">Remote court-only finish after staffed secure close</t>
  </si>
  <si>
    <t xml:space="preserve">Closing duty coverage</t>
  </si>
  <si>
    <t xml:space="preserve">Bar/shop secured before any unstaffed extension</t>
  </si>
  <si>
    <t xml:space="preserve">Close checklist and alarm/access exception review</t>
  </si>
  <si>
    <t xml:space="preserve">Remote court-only; contractors only by plan</t>
  </si>
  <si>
    <t xml:space="preserve">Remote court-only or coached setup with staff</t>
  </si>
  <si>
    <t xml:space="preserve">Duty/host coverage</t>
  </si>
  <si>
    <t xml:space="preserve">No unstaffed junior activity</t>
  </si>
  <si>
    <t xml:space="preserve">Opening and programme readiness checks</t>
  </si>
  <si>
    <t xml:space="preserve">Hosted blocks/events only</t>
  </si>
  <si>
    <t xml:space="preserve">Duty/host plus coaching/hospitality overlap</t>
  </si>
  <si>
    <t xml:space="preserve">Multi-person event and hospitality coverage</t>
  </si>
  <si>
    <t xml:space="preserve">Junior, event, corporate and full customer offer</t>
  </si>
  <si>
    <t xml:space="preserve">Event brief, safeguarding and occupancy controls</t>
  </si>
  <si>
    <t xml:space="preserve">Selected hosted blocks; otherwise remote</t>
  </si>
  <si>
    <t xml:space="preserve">Duty/host plus packaged licensed bar as scheduled</t>
  </si>
  <si>
    <t xml:space="preserve">Duty, hosts and hospitality to close</t>
  </si>
  <si>
    <t xml:space="preserve">Alcohol only while authorised staff and controls are active</t>
  </si>
  <si>
    <t xml:space="preserve">Till, refusal, stock, waste and secure-close handover</t>
  </si>
  <si>
    <t xml:space="preserve">Duty Ownership and Physical-Response Boundary</t>
  </si>
  <si>
    <t xml:space="preserve">Automation supports accountable people; it does not remove the duty</t>
  </si>
  <si>
    <t xml:space="preserve">(Role names are scenario designations)</t>
  </si>
  <si>
    <t xml:space="preserve">Duty</t>
  </si>
  <si>
    <t xml:space="preserve">Lean owner</t>
  </si>
  <si>
    <t xml:space="preserve">Hybrid owner</t>
  </si>
  <si>
    <t xml:space="preserve">Traditional owner</t>
  </si>
  <si>
    <t xml:space="preserve">Automation / contractor</t>
  </si>
  <si>
    <t xml:space="preserve">Physical or closure rule</t>
  </si>
  <si>
    <t xml:space="preserve">Required record</t>
  </si>
  <si>
    <t xml:space="preserve">Opening and public-area safety check</t>
  </si>
  <si>
    <t xml:space="preserve">Manager/site runner on programmed visit</t>
  </si>
  <si>
    <t xml:space="preserve">Operations manager/host before staffed block; remote pre-open status check</t>
  </si>
  <si>
    <t xml:space="preserve">Opening duty manager</t>
  </si>
  <si>
    <t xml:space="preserve">Sensors report system status only</t>
  </si>
  <si>
    <t xml:space="preserve">No admission to an unsafe area; physical hazard requires inspection</t>
  </si>
  <si>
    <t xml:space="preserve">Opening checklist and defect ticket</t>
  </si>
  <si>
    <t xml:space="preserve">First-aid provision</t>
  </si>
  <si>
    <t xml:space="preserve">First-aid-needs assessment; hosted blocks covered by trained person</t>
  </si>
  <si>
    <t xml:space="preserve">Roster to needs assessment during peak/coached activity</t>
  </si>
  <si>
    <t xml:space="preserve">Roster to needs assessment throughout public hours</t>
  </si>
  <si>
    <t xml:space="preserve">AED and emergency-call system</t>
  </si>
  <si>
    <t xml:space="preserve">Remote staff cannot administer first aid</t>
  </si>
  <si>
    <t xml:space="preserve">Training register, equipment checks and incident record</t>
  </si>
  <si>
    <t xml:space="preserve">Fire event and evacuation</t>
  </si>
  <si>
    <t xml:space="preserve">Responsible Person arrangement plus approved unstaffed fire strategy</t>
  </si>
  <si>
    <t xml:space="preserve">Duty lead in staffed blocks; approved unstaffed mode elsewhere</t>
  </si>
  <si>
    <t xml:space="preserve">On-site duty manager</t>
  </si>
  <si>
    <t xml:space="preserve">Fire alarm/ARC and life-safety systems</t>
  </si>
  <si>
    <t xml:space="preserve">Emergency services and local attendance; escape never depends on cloud</t>
  </si>
  <si>
    <t xml:space="preserve">Drills, tests, fire log and incident report</t>
  </si>
  <si>
    <t xml:space="preserve">Access/booking fault</t>
  </si>
  <si>
    <t xml:space="preserve">Remote duty manager</t>
  </si>
  <si>
    <t xml:space="preserve">Remote duty plus on-site host in staffed blocks</t>
  </si>
  <si>
    <t xml:space="preserve">Reception/duty manager</t>
  </si>
  <si>
    <t xml:space="preserve">Booking/access platform and intercom</t>
  </si>
  <si>
    <t xml:space="preserve">Dispatch or close/refund if physical security cannot be restored</t>
  </si>
  <si>
    <t xml:space="preserve">Access log, ticket and CCTV bookmark</t>
  </si>
  <si>
    <t xml:space="preserve">Door will not secure</t>
  </si>
  <si>
    <t xml:space="preserve">Remote duty closes unstaffed admission and dispatches keyholder</t>
  </si>
  <si>
    <t xml:space="preserve">Duty manager or remote dispatch</t>
  </si>
  <si>
    <t xml:space="preserve">Duty manager</t>
  </si>
  <si>
    <t xml:space="preserve">Door alarm</t>
  </si>
  <si>
    <t xml:space="preserve">Physical attendance required; no continued unstaffed operation</t>
  </si>
  <si>
    <t xml:space="preserve">P1/P2 incident record</t>
  </si>
  <si>
    <t xml:space="preserve">Unsafe court/glass</t>
  </si>
  <si>
    <t xml:space="preserve">Remote close plus site runner</t>
  </si>
  <si>
    <t xml:space="preserve">Duty manager/host</t>
  </si>
  <si>
    <t xml:space="preserve">Duty manager/facilities technician</t>
  </si>
  <si>
    <t xml:space="preserve">Booking blocks and CCTV evidence</t>
  </si>
  <si>
    <t xml:space="preserve">Court stays physically and digitally closed pending competent inspection</t>
  </si>
  <si>
    <t xml:space="preserve">Defect, photos and reopen authorisation</t>
  </si>
  <si>
    <t xml:space="preserve">Cleaning/spill/bodily fluid</t>
  </si>
  <si>
    <t xml:space="preserve">Contract cleaner/site runner; close affected area until attendance</t>
  </si>
  <si>
    <t xml:space="preserve">Host immediate response plus cleaner</t>
  </si>
  <si>
    <t xml:space="preserve">In-house cleaner/host</t>
  </si>
  <si>
    <t xml:space="preserve">Cleaning task alerts</t>
  </si>
  <si>
    <t xml:space="preserve">Remote operator cannot clean; contamination can require closure</t>
  </si>
  <si>
    <t xml:space="preserve">Cleaning and incident log</t>
  </si>
  <si>
    <t xml:space="preserve">Junior/coached safeguarding</t>
  </si>
  <si>
    <t xml:space="preserve">No unstaffed junior programme; contracted accredited coach and welfare controls</t>
  </si>
  <si>
    <t xml:space="preserve">Accredited coach plus venue safeguarding coverage</t>
  </si>
  <si>
    <t xml:space="preserve">Head Coach/Welfare Officer and accredited team</t>
  </si>
  <si>
    <t xml:space="preserve">Booking restrictions and attendance records</t>
  </si>
  <si>
    <t xml:space="preserve">Junior activity occurs only in approved supervised mode</t>
  </si>
  <si>
    <t xml:space="preserve">Coach checks, attendance and concern record</t>
  </si>
  <si>
    <t xml:space="preserve">Food and allergen control</t>
  </si>
  <si>
    <t xml:space="preserve">Only approved narrow offer during competent staffed blocks</t>
  </si>
  <si>
    <t xml:space="preserve">Food business lead and trained hosts</t>
  </si>
  <si>
    <t xml:space="preserve">Hospitality manager/supervisor</t>
  </si>
  <si>
    <t xml:space="preserve">EPOS recipes, temperature alerts and SFBB records</t>
  </si>
  <si>
    <t xml:space="preserve">No service outside authorised food operating mode</t>
  </si>
  <si>
    <t xml:space="preserve">Training, temperature, cleaning and allergen records</t>
  </si>
  <si>
    <t xml:space="preserve">Alcohol sales</t>
  </si>
  <si>
    <t xml:space="preserve">Only selected staffed licensed sessions</t>
  </si>
  <si>
    <t xml:space="preserve">DPS-authorised staff during peak licensed blocks</t>
  </si>
  <si>
    <t xml:space="preserve">DPS and authorised bar team</t>
  </si>
  <si>
    <t xml:space="preserve">EPOS age prompts support but do not replace staff judgement</t>
  </si>
  <si>
    <t xml:space="preserve">No unattended alcohol; secure stock when closed</t>
  </si>
  <si>
    <t xml:space="preserve">Authorisations, refusals, incidents and stock</t>
  </si>
  <si>
    <t xml:space="preserve">CCTV/alarm/privacy</t>
  </si>
  <si>
    <t xml:space="preserve">Manager as data owner; contracted monitoring</t>
  </si>
  <si>
    <t xml:space="preserve">Manager/data owner plus contracted monitoring</t>
  </si>
  <si>
    <t xml:space="preserve">Manager/IT lead plus monitoring</t>
  </si>
  <si>
    <t xml:space="preserve">Accredited/appropriate monitoring provider</t>
  </si>
  <si>
    <t xml:space="preserve">Access to footage restricted; no routine changing-room cameras/audio</t>
  </si>
  <si>
    <t xml:space="preserve">DPIA, access log, retention and disclosure record</t>
  </si>
  <si>
    <t xml:space="preserve">Daily reconciliation</t>
  </si>
  <si>
    <t xml:space="preserve">Manager reviews remote settlements and exceptions</t>
  </si>
  <si>
    <t xml:space="preserve">Operations/GM review Square, Playtomic and vending separately</t>
  </si>
  <si>
    <t xml:space="preserve">Finance/admin and duty close</t>
  </si>
  <si>
    <t xml:space="preserve">Automated exports and exception reports</t>
  </si>
  <si>
    <t xml:space="preserve">No net-bank-only reconciliation</t>
  </si>
  <si>
    <t xml:space="preserve">Till/settlement/stock close</t>
  </si>
  <si>
    <t xml:space="preserve">Staff/ROC handover</t>
  </si>
  <si>
    <t xml:space="preserve">Manager to remote duty/keyholder</t>
  </si>
  <si>
    <t xml:space="preserve">On-site duty to remote duty and back</t>
  </si>
  <si>
    <t xml:space="preserve">Shift-to-shift plus monitoring</t>
  </si>
  <si>
    <t xml:space="preserve">Digital logbook</t>
  </si>
  <si>
    <t xml:space="preserve">No unresolved P1/P2 handed over without named owner</t>
  </si>
  <si>
    <t xml:space="preserve">Timestamped handover and outstanding actions</t>
  </si>
  <si>
    <t xml:space="preserve">Role Competence and Training Matrix</t>
  </si>
  <si>
    <t xml:space="preserve">Certificates are used where proportionate; competence and retained evidence remain the objective</t>
  </si>
  <si>
    <t xml:space="preserve">(Minimum policy baseline; renewals follow provider/risk requirements)</t>
  </si>
  <si>
    <t xml:space="preserve">Role group</t>
  </si>
  <si>
    <t xml:space="preserve">Venue induction</t>
  </si>
  <si>
    <t xml:space="preserve">First aid</t>
  </si>
  <si>
    <t xml:space="preserve">Fire / evacuation</t>
  </si>
  <si>
    <t xml:space="preserve">Safeguarding</t>
  </si>
  <si>
    <t xml:space="preserve">Food/allergen</t>
  </si>
  <si>
    <t xml:space="preserve">Alcohol</t>
  </si>
  <si>
    <t xml:space="preserve">Conflict / lone work</t>
  </si>
  <si>
    <t xml:space="preserve">Data/CCTV</t>
  </si>
  <si>
    <t xml:space="preserve">Access/IT</t>
  </si>
  <si>
    <t xml:space="preserve">Evidence owner</t>
  </si>
  <si>
    <t xml:space="preserve">General/Operations/Duty Managers</t>
  </si>
  <si>
    <t xml:space="preserve">Required</t>
  </si>
  <si>
    <t xml:space="preserve">Needs-assessment role; at least sufficient rostered cover</t>
  </si>
  <si>
    <t xml:space="preserve">Responsible-person duties and fire-warden competence</t>
  </si>
  <si>
    <t xml:space="preserve">Required; Welfare Officer role assigned separately</t>
  </si>
  <si>
    <t xml:space="preserve">Manager competence if food offer active</t>
  </si>
  <si>
    <t xml:space="preserve">Personal licence/DPS where appointed; sale authorisation</t>
  </si>
  <si>
    <t xml:space="preserve">Administrator and failure-playbook training</t>
  </si>
  <si>
    <t xml:space="preserve">Venue Hosts</t>
  </si>
  <si>
    <t xml:space="preserve">According to first-aid roster</t>
  </si>
  <si>
    <t xml:space="preserve">Evacuation and emergency actions</t>
  </si>
  <si>
    <t xml:space="preserve">Awareness; enhanced role if assigned</t>
  </si>
  <si>
    <t xml:space="preserve">Role-specific, allergen and illness controls</t>
  </si>
  <si>
    <t xml:space="preserve">Written sale authorisation and Challenge 25 if serving</t>
  </si>
  <si>
    <t xml:space="preserve">Privacy awareness</t>
  </si>
  <si>
    <t xml:space="preserve">Customer access and safe remote-command limits</t>
  </si>
  <si>
    <t xml:space="preserve">Operations Manager</t>
  </si>
  <si>
    <t xml:space="preserve">Coaches</t>
  </si>
  <si>
    <t xml:space="preserve">Current requirement under accreditation/contract</t>
  </si>
  <si>
    <t xml:space="preserve">Emergency actions</t>
  </si>
  <si>
    <t xml:space="preserve">LTA Accreditation/DBS/safeguarding where applicable</t>
  </si>
  <si>
    <t xml:space="preserve">Only if handling food</t>
  </si>
  <si>
    <t xml:space="preserve">Only if authorised to sell</t>
  </si>
  <si>
    <t xml:space="preserve">Lone-work and incident escalation</t>
  </si>
  <si>
    <t xml:space="preserve">Coach credentials and booking boundaries</t>
  </si>
  <si>
    <t xml:space="preserve">Head Coach / Welfare Officer</t>
  </si>
  <si>
    <t xml:space="preserve">Food/Bar/Retail</t>
  </si>
  <si>
    <t xml:space="preserve">According to needs assessment</t>
  </si>
  <si>
    <t xml:space="preserve">Emergency and secure-close actions</t>
  </si>
  <si>
    <t xml:space="preserve">Awareness</t>
  </si>
  <si>
    <t xml:space="preserve">Demonstrable role competence; certificates are policy, not universal legal requirement</t>
  </si>
  <si>
    <t xml:space="preserve">Authorisation, Challenge 25, refusals and intoxication</t>
  </si>
  <si>
    <t xml:space="preserve">Conflict and safe close</t>
  </si>
  <si>
    <t xml:space="preserve">Till/CCTV privacy awareness</t>
  </si>
  <si>
    <t xml:space="preserve">EPOS, stock and access permissions</t>
  </si>
  <si>
    <t xml:space="preserve">Hospitality Lead/DPS</t>
  </si>
  <si>
    <t xml:space="preserve">Cleaners/Site Runners</t>
  </si>
  <si>
    <t xml:space="preserve">Emergency-call and agreed provision</t>
  </si>
  <si>
    <t xml:space="preserve">Alarm/evacuation and fire-door awareness</t>
  </si>
  <si>
    <t xml:space="preserve">Food-zone hygiene where relevant</t>
  </si>
  <si>
    <t xml:space="preserve">No sale authority by default</t>
  </si>
  <si>
    <t xml:space="preserve">Lone-worker and chemical/spill controls</t>
  </si>
  <si>
    <t xml:space="preserve">Privacy and keyholding</t>
  </si>
  <si>
    <t xml:space="preserve">Limited named credentials</t>
  </si>
  <si>
    <t xml:space="preserve">Remote Duty/Monitoring</t>
  </si>
  <si>
    <t xml:space="preserve">Venue-specific remote induction</t>
  </si>
  <si>
    <t xml:space="preserve">Emergency-service call and first-aid escalation, not treatment</t>
  </si>
  <si>
    <t xml:space="preserve">Alarm, evacuation communication and dispatch protocol</t>
  </si>
  <si>
    <t xml:space="preserve">Safeguarding escalation</t>
  </si>
  <si>
    <t xml:space="preserve">Food equipment isolation only</t>
  </si>
  <si>
    <t xml:space="preserve">No remote alcohol authorisation substitute</t>
  </si>
  <si>
    <t xml:space="preserve">Threat, duress and dispatch protocol</t>
  </si>
  <si>
    <t xml:space="preserve">Authorised viewing and evidence handling</t>
  </si>
  <si>
    <t xml:space="preserve">Supported remote actions and one-reboot limit</t>
  </si>
  <si>
    <t xml:space="preserve">General Manager / Provider</t>
  </si>
  <si>
    <t xml:space="preserve">Your Padel Uttoxeter Staffing Benchmark</t>
  </si>
  <si>
    <t xml:space="preserve">Primary planning evidence is a comparator, not audited actual payroll</t>
  </si>
  <si>
    <t xml:space="preserve">(Headcount and FTE must not be conflated)</t>
  </si>
  <si>
    <t xml:space="preserve">Date/evidence</t>
  </si>
  <si>
    <t xml:space="preserve">Published measure</t>
  </si>
  <si>
    <t xml:space="preserve">What it means</t>
  </si>
  <si>
    <t xml:space="preserve">What it does not prove</t>
  </si>
  <si>
    <t xml:space="preserve">Source</t>
  </si>
  <si>
    <t xml:space="preserve">July 2025 planning application</t>
  </si>
  <si>
    <t xml:space="preserve">Proposed staffing</t>
  </si>
  <si>
    <t xml:space="preserve">2 full-time + 4 part-time = 4.0 FTE</t>
  </si>
  <si>
    <t xml:space="preserve">A planning-stage employment assumption for six padel and two pickleball courts</t>
  </si>
  <si>
    <t xml:space="preserve">Actual rota, payroll, service model or achieved employment</t>
  </si>
  <si>
    <t xml:space="preserve">East Staffordshire application P/2026/00326 / initial P/2025/00808</t>
  </si>
  <si>
    <t xml:space="preserve">March 2026 transport statement</t>
  </si>
  <si>
    <t xml:space="preserve">Staff employed</t>
  </si>
  <si>
    <t xml:space="preserve">8 people</t>
  </si>
  <si>
    <t xml:space="preserve">Later evidence that operating headcount exceeded the original six-person plan</t>
  </si>
  <si>
    <t xml:space="preserve">FTE, paid hours, salaries, contractor mix or profitability</t>
  </si>
  <si>
    <t xml:space="preserve">Retail, Employment and Transport Impact Statement, March 2026</t>
  </si>
  <si>
    <t xml:space="preserve">Intended staffing</t>
  </si>
  <si>
    <t xml:space="preserve">20 people within 12 months</t>
  </si>
  <si>
    <t xml:space="preserve">Ambition for a broader service/programme and useful traditional-model headcount sense-check</t>
  </si>
  <si>
    <t xml:space="preserve">That 20 were hired or economically sustainable</t>
  </si>
  <si>
    <t xml:space="preserve">Current website/FAQ</t>
  </si>
  <si>
    <t xml:space="preserve">Operating offer</t>
  </si>
  <si>
    <t xml:space="preserve">7 padel + 3 pickleball; staff-assisted purchases; café/bar expansion</t>
  </si>
  <si>
    <t xml:space="preserve">Current offer appears broader than the original low-ancillary planning concept</t>
  </si>
  <si>
    <t xml:space="preserve">Legal as-built position, staff hours or FTE</t>
  </si>
  <si>
    <t xml:space="preserve">https://www.yourpadel.co.uk/ and /faqs</t>
  </si>
  <si>
    <t xml:space="preserve">Staffing Model Source Register</t>
  </si>
  <si>
    <t xml:space="preserve">Official duties, operating evidence and wage anchors</t>
  </si>
  <si>
    <t xml:space="preserve">(Accessed 7 August 2026 unless stated)</t>
  </si>
  <si>
    <t xml:space="preserve">Ref</t>
  </si>
  <si>
    <t xml:space="preserve">URL / file</t>
  </si>
  <si>
    <t xml:space="preserve">Evidence used</t>
  </si>
  <si>
    <t xml:space="preserve">Quality</t>
  </si>
  <si>
    <t xml:space="preserve">Limitation</t>
  </si>
  <si>
    <t xml:space="preserve">HSE first-aid legislation</t>
  </si>
  <si>
    <t xml:space="preserve">https://www.hse.gov.uk/firstaid/legislation.htm</t>
  </si>
  <si>
    <t xml:space="preserve">Needs-assessment duty and public-user recommendation</t>
  </si>
  <si>
    <t xml:space="preserve">Official</t>
  </si>
  <si>
    <t xml:space="preserve">Does not prescribe one universal venue staffing ratio</t>
  </si>
  <si>
    <t xml:space="preserve">HSE lone-working guidance</t>
  </si>
  <si>
    <t xml:space="preserve">https://www.hse.gov.uk/lone-working/employer/index.htm</t>
  </si>
  <si>
    <t xml:space="preserve">Risk-management duty for employees and contractors</t>
  </si>
  <si>
    <t xml:space="preserve">Control design is site/activity-specific</t>
  </si>
  <si>
    <t xml:space="preserve">GOV.UK workplace fire safety</t>
  </si>
  <si>
    <t xml:space="preserve">https://www.gov.uk/workplace-fire-safety-your-responsibilities</t>
  </si>
  <si>
    <t xml:space="preserve">Responsible Person, fire risk assessment, emergency plan and training duties</t>
  </si>
  <si>
    <t xml:space="preserve">Final staffing/evacuation mode comes from site fire strategy</t>
  </si>
  <si>
    <t xml:space="preserve">LTA venue safeguarding standards</t>
  </si>
  <si>
    <t xml:space="preserve">https://www.lta.org.uk/about-us/safeguarding/venues-committees-and-volunteers/venue-standards/</t>
  </si>
  <si>
    <t xml:space="preserve">Registered-venue standards and coach accreditation requirement</t>
  </si>
  <si>
    <t xml:space="preserve">Governing body primary</t>
  </si>
  <si>
    <t xml:space="preserve">Registration condition rather than universal statutory headcount ratio</t>
  </si>
  <si>
    <t xml:space="preserve">GOV.UK employment status</t>
  </si>
  <si>
    <t xml:space="preserve">https://www.gov.uk/employment-status/selfemployed-contractor</t>
  </si>
  <si>
    <t xml:space="preserve">Employment and tax status cannot be chosen by label</t>
  </si>
  <si>
    <t xml:space="preserve">Each engagement must be assessed on actual facts</t>
  </si>
  <si>
    <t xml:space="preserve">HMRC CEST</t>
  </si>
  <si>
    <t xml:space="preserve">https://www.gov.uk/guidance/check-employment-status-for-tax</t>
  </si>
  <si>
    <t xml:space="preserve">Tax-status determination and retained result</t>
  </si>
  <si>
    <t xml:space="preserve">Separate employment-law analysis can still be needed</t>
  </si>
  <si>
    <t xml:space="preserve">GOV.UK food staff training</t>
  </si>
  <si>
    <t xml:space="preserve">https://www.gov.uk/running-food-business/staff-training-illness-hygiene</t>
  </si>
  <si>
    <t xml:space="preserve">Role competence, training records and no universal certificate mandate</t>
  </si>
  <si>
    <t xml:space="preserve">Menu and process determine competence depth</t>
  </si>
  <si>
    <t xml:space="preserve">2026 National Minimum Wage</t>
  </si>
  <si>
    <t xml:space="preserve">https://www.gov.uk/national-minimum-wage-rates</t>
  </si>
  <si>
    <t xml:space="preserve">£12.71 NLW for age 21+</t>
  </si>
  <si>
    <t xml:space="preserve">Recruitment rate can be higher</t>
  </si>
  <si>
    <t xml:space="preserve">2026/27 employer National Insurance</t>
  </si>
  <si>
    <t xml:space="preserve">https://www.gov.uk/national-insurance-rates-letters</t>
  </si>
  <si>
    <t xml:space="preserve">15% standard rate and employer threshold band</t>
  </si>
  <si>
    <t xml:space="preserve">Employment Allowance/category relief are entity-specific</t>
  </si>
  <si>
    <t xml:space="preserve">Your Padel Uttoxeter application</t>
  </si>
  <si>
    <t xml:space="preserve">/home/ubuntu/padel_venue_research/sources/uttoxeter_application_form.pdf</t>
  </si>
  <si>
    <t xml:space="preserve">4.0 FTE planning-stage assumption</t>
  </si>
  <si>
    <t xml:space="preserve">Primary council record</t>
  </si>
  <si>
    <t xml:space="preserve">Not audited achieved payroll</t>
  </si>
  <si>
    <t xml:space="preserve">Your Padel transport statement</t>
  </si>
  <si>
    <t xml:space="preserve">/home/ubuntu/padel_venue_research/sources/uttoxeter_transport_statement.pdf</t>
  </si>
  <si>
    <t xml:space="preserve">Eight people employed and intended 20-person headcount</t>
  </si>
  <si>
    <t xml:space="preserve">Primary planning evidence</t>
  </si>
  <si>
    <t xml:space="preserve">No working hours or FTE conversion</t>
  </si>
  <si>
    <t xml:space="preserve">Remote Operations Technology Architecture</t>
  </si>
  <si>
    <t xml:space="preserve">/home/ubuntu/padel_venue_research/deliverables/04_Remote_Operations_Technology_Architecture.md</t>
  </si>
  <si>
    <t xml:space="preserve">Remote duty, local responder, support costs and closure rules</t>
  </si>
  <si>
    <t xml:space="preserve">Project validated synthesis</t>
  </si>
  <si>
    <t xml:space="preserve">Supplier contracts and site design still required</t>
  </si>
  <si>
    <t xml:space="preserve">Café, Bar and Club Shop Operations</t>
  </si>
  <si>
    <t xml:space="preserve">/home/ubuntu/padel_venue_research/deliverables/08_Cafe_Bar_Club_Shop_and_Supplier_Operations.md</t>
  </si>
  <si>
    <t xml:space="preserve">Hospitality labour boundaries and authorised service modes</t>
  </si>
  <si>
    <t xml:space="preserve">Demand remains scenario-based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</si>
</sst>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"/>
    <numFmt numFmtId="166" formatCode="\£#,##0;[RED]&quot;(£&quot;#,##0\);\-"/>
    <numFmt numFmtId="167" formatCode="#,##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Cambria"/>
      <family val="0"/>
      <charset val="1"/>
    </font>
    <font>
      <b val="true"/>
      <sz val="11"/>
      <name val="Cambria"/>
      <family val="0"/>
      <charset val="1"/>
    </font>
    <font>
      <i val="true"/>
      <sz val="10"/>
      <name val="Cambria"/>
      <family val="0"/>
      <charset val="1"/>
    </font>
    <font>
      <sz val="11"/>
      <color rgb="FF008000"/>
      <name val="Cambria"/>
      <family val="0"/>
      <charset val="1"/>
    </font>
    <font>
      <b val="true"/>
      <sz val="11"/>
      <color rgb="FF000000"/>
      <name val="Cambria"/>
      <family val="0"/>
      <charset val="1"/>
    </font>
    <font>
      <b val="true"/>
      <sz val="11"/>
      <color rgb="FF008000"/>
      <name val="Cambria"/>
      <family val="0"/>
      <charset val="1"/>
    </font>
    <font>
      <sz val="11"/>
      <color rgb="FF0000FF"/>
      <name val="Cambria"/>
      <family val="0"/>
      <charset val="1"/>
    </font>
    <font>
      <sz val="10"/>
      <name val="Arial"/>
      <family val="2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5B44"/>
        <bgColor rgb="FF333333"/>
      </patternFill>
    </fill>
    <fill>
      <patternFill patternType="solid">
        <fgColor rgb="FFCFE9E0"/>
        <bgColor rgb="FFCC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6A6A6"/>
      </bottom>
      <diagonal/>
    </border>
    <border diagonalUp="false" diagonalDown="false">
      <left/>
      <right/>
      <top style="medium">
        <color rgb="FF135B44"/>
      </top>
      <bottom/>
      <diagonal/>
    </border>
    <border diagonalUp="false" diagonalDown="false">
      <left/>
      <right/>
      <top style="medium">
        <color rgb="FF135B44"/>
      </top>
      <bottom style="double"/>
      <diagonal/>
    </border>
    <border diagonalUp="false" diagonalDown="false">
      <left/>
      <right/>
      <top style="medium">
        <color rgb="FF135B44"/>
      </top>
      <bottom style="thin">
        <color rgb="FFA6A6A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7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FE9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135B4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2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3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vmlDrawing" Target="../drawings/vmlDrawing4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2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7" min="3" style="0" width="52"/>
    <col collapsed="false" customWidth="true" hidden="false" outlineLevel="0" max="10" min="8" style="0" width="10"/>
  </cols>
  <sheetData>
    <row r="3" customFormat="false" ht="19.7" hidden="false" customHeight="false" outlineLevel="0" collapsed="false">
      <c r="C3" s="1" t="s">
        <v>0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1</v>
      </c>
    </row>
    <row r="6" customFormat="false" ht="15" hidden="false" customHeight="false" outlineLevel="0" collapsed="false">
      <c r="C6" s="4" t="s">
        <v>2</v>
      </c>
    </row>
    <row r="8" customFormat="false" ht="16.4" hidden="false" customHeight="false" outlineLevel="0" collapsed="false">
      <c r="C8" s="5" t="s">
        <v>3</v>
      </c>
      <c r="D8" s="5" t="s">
        <v>4</v>
      </c>
      <c r="E8" s="5" t="s">
        <v>5</v>
      </c>
      <c r="F8" s="5" t="s">
        <v>6</v>
      </c>
      <c r="G8" s="5" t="s">
        <v>7</v>
      </c>
    </row>
    <row r="9" customFormat="false" ht="16.4" hidden="false" customHeight="false" outlineLevel="0" collapsed="false">
      <c r="C9" s="0" t="s">
        <v>8</v>
      </c>
      <c r="D9" s="6" t="n">
        <f aca="false">'Role Costs'!E27</f>
        <v>3</v>
      </c>
      <c r="E9" s="6" t="n">
        <f aca="false">'Role Costs'!E28</f>
        <v>5</v>
      </c>
      <c r="F9" s="6" t="n">
        <f aca="false">'Role Costs'!E29</f>
        <v>21</v>
      </c>
      <c r="G9" s="7" t="s">
        <v>9</v>
      </c>
    </row>
    <row r="10" customFormat="false" ht="31.3" hidden="false" customHeight="false" outlineLevel="0" collapsed="false">
      <c r="C10" s="0" t="s">
        <v>10</v>
      </c>
      <c r="D10" s="6" t="n">
        <f aca="false">'Role Costs'!F27</f>
        <v>1.5</v>
      </c>
      <c r="E10" s="6" t="n">
        <f aca="false">'Role Costs'!F28</f>
        <v>3.25</v>
      </c>
      <c r="F10" s="6" t="n">
        <f aca="false">'Role Costs'!F29</f>
        <v>13.7</v>
      </c>
      <c r="G10" s="7" t="s">
        <v>11</v>
      </c>
    </row>
    <row r="11" customFormat="false" ht="31.3" hidden="false" customHeight="false" outlineLevel="0" collapsed="false">
      <c r="C11" s="0" t="s">
        <v>12</v>
      </c>
      <c r="D11" s="6" t="n">
        <f aca="false">'Operating Coverage'!H17</f>
        <v>19.95</v>
      </c>
      <c r="E11" s="6" t="n">
        <f aca="false">'Operating Coverage'!K17</f>
        <v>59.005</v>
      </c>
      <c r="F11" s="6" t="n">
        <f aca="false">'Operating Coverage'!N17</f>
        <v>108</v>
      </c>
      <c r="G11" s="7" t="s">
        <v>13</v>
      </c>
    </row>
    <row r="12" customFormat="false" ht="16.4" hidden="false" customHeight="false" outlineLevel="0" collapsed="false">
      <c r="C12" s="0" t="s">
        <v>14</v>
      </c>
      <c r="D12" s="6" t="n">
        <f aca="false">'Operating Coverage'!H18</f>
        <v>88.05</v>
      </c>
      <c r="E12" s="6" t="n">
        <f aca="false">'Operating Coverage'!K18</f>
        <v>48.995</v>
      </c>
      <c r="F12" s="6" t="n">
        <f aca="false">'Operating Coverage'!N18</f>
        <v>0</v>
      </c>
      <c r="G12" s="7" t="s">
        <v>15</v>
      </c>
    </row>
    <row r="13" customFormat="false" ht="46.25" hidden="false" customHeight="false" outlineLevel="0" collapsed="false">
      <c r="C13" s="0" t="s">
        <v>16</v>
      </c>
      <c r="D13" s="6" t="n">
        <f aca="false">'Operating Coverage'!H16</f>
        <v>19.95</v>
      </c>
      <c r="E13" s="6" t="n">
        <f aca="false">'Operating Coverage'!K16</f>
        <v>113.005</v>
      </c>
      <c r="F13" s="6" t="n">
        <f aca="false">'Operating Coverage'!N16</f>
        <v>208</v>
      </c>
      <c r="G13" s="7" t="s">
        <v>17</v>
      </c>
    </row>
    <row r="14" customFormat="false" ht="16.4" hidden="false" customHeight="false" outlineLevel="0" collapsed="false">
      <c r="C14" s="0" t="s">
        <v>18</v>
      </c>
      <c r="D14" s="8" t="n">
        <f aca="false">'Role Costs'!H27</f>
        <v>55500</v>
      </c>
      <c r="E14" s="8" t="n">
        <f aca="false">'Role Costs'!H28</f>
        <v>109750</v>
      </c>
      <c r="F14" s="8" t="n">
        <f aca="false">'Role Costs'!H29</f>
        <v>435400</v>
      </c>
      <c r="G14" s="7" t="s">
        <v>19</v>
      </c>
    </row>
    <row r="15" customFormat="false" ht="31.3" hidden="false" customHeight="false" outlineLevel="0" collapsed="false">
      <c r="C15" s="9" t="s">
        <v>20</v>
      </c>
      <c r="D15" s="10" t="n">
        <f aca="false">'Role Costs'!M27</f>
        <v>66285.9</v>
      </c>
      <c r="E15" s="10" t="n">
        <f aca="false">'Role Costs'!M28</f>
        <v>131952.75</v>
      </c>
      <c r="F15" s="10" t="n">
        <f aca="false">'Role Costs'!M29</f>
        <v>522391.8</v>
      </c>
      <c r="G15" s="7" t="s">
        <v>21</v>
      </c>
    </row>
    <row r="16" customFormat="false" ht="46.25" hidden="false" customHeight="false" outlineLevel="0" collapsed="false">
      <c r="C16" s="0" t="s">
        <v>22</v>
      </c>
      <c r="D16" s="8" t="n">
        <f aca="false">'Contracted Services'!E29</f>
        <v>128300</v>
      </c>
      <c r="E16" s="8" t="n">
        <f aca="false">'Contracted Services'!E30</f>
        <v>146300</v>
      </c>
      <c r="F16" s="8" t="n">
        <f aca="false">'Contracted Services'!E31</f>
        <v>90900</v>
      </c>
      <c r="G16" s="7" t="s">
        <v>23</v>
      </c>
    </row>
    <row r="17" customFormat="false" ht="31.3" hidden="false" customHeight="false" outlineLevel="0" collapsed="false">
      <c r="C17" s="9" t="s">
        <v>24</v>
      </c>
      <c r="D17" s="10" t="n">
        <f aca="false">D15+D16</f>
        <v>194585.9</v>
      </c>
      <c r="E17" s="10" t="n">
        <f aca="false">E15+E16</f>
        <v>278252.75</v>
      </c>
      <c r="F17" s="10" t="n">
        <f aca="false">F15+F16</f>
        <v>613291.8</v>
      </c>
      <c r="G17" s="7" t="s">
        <v>25</v>
      </c>
    </row>
    <row r="18" customFormat="false" ht="31.3" hidden="false" customHeight="false" outlineLevel="0" collapsed="false">
      <c r="C18" s="11" t="s">
        <v>26</v>
      </c>
      <c r="D18" s="12" t="n">
        <f aca="false">D17-('Contracted Services'!E10+'Contracted Services'!E11)</f>
        <v>131285.9</v>
      </c>
      <c r="E18" s="12" t="n">
        <f aca="false">E17-('Contracted Services'!E16+'Contracted Services'!E17)</f>
        <v>190952.75</v>
      </c>
      <c r="F18" s="12" t="n">
        <f aca="false">F17-('Contracted Services'!E22+'Contracted Services'!E23)</f>
        <v>568391.8</v>
      </c>
      <c r="G18" s="7" t="s">
        <v>27</v>
      </c>
    </row>
    <row r="21" customFormat="false" ht="15" hidden="false" customHeight="false" outlineLevel="0" collapsed="false">
      <c r="C21" s="13" t="s">
        <v>28</v>
      </c>
      <c r="D21" s="13"/>
      <c r="E21" s="13"/>
      <c r="F21" s="13"/>
      <c r="G21" s="13"/>
    </row>
    <row r="22" customFormat="false" ht="16.4" hidden="false" customHeight="true" outlineLevel="0" collapsed="false">
      <c r="C22" s="3" t="s">
        <v>29</v>
      </c>
      <c r="D22" s="14" t="s">
        <v>30</v>
      </c>
      <c r="E22" s="14"/>
      <c r="F22" s="14"/>
      <c r="G22" s="14"/>
    </row>
    <row r="23" customFormat="false" ht="16.4" hidden="false" customHeight="true" outlineLevel="0" collapsed="false">
      <c r="C23" s="3" t="s">
        <v>31</v>
      </c>
      <c r="D23" s="14" t="s">
        <v>32</v>
      </c>
      <c r="E23" s="14"/>
      <c r="F23" s="14"/>
      <c r="G23" s="14"/>
    </row>
    <row r="24" customFormat="false" ht="16.4" hidden="false" customHeight="true" outlineLevel="0" collapsed="false">
      <c r="C24" s="3" t="s">
        <v>33</v>
      </c>
      <c r="D24" s="14" t="s">
        <v>34</v>
      </c>
      <c r="E24" s="14"/>
      <c r="F24" s="14"/>
      <c r="G24" s="14"/>
    </row>
    <row r="25" customFormat="false" ht="16.4" hidden="false" customHeight="true" outlineLevel="0" collapsed="false">
      <c r="C25" s="3" t="s">
        <v>35</v>
      </c>
      <c r="D25" s="14" t="s">
        <v>36</v>
      </c>
      <c r="E25" s="14"/>
      <c r="F25" s="14"/>
      <c r="G25" s="14"/>
    </row>
  </sheetData>
  <mergeCells count="4">
    <mergeCell ref="D22:G22"/>
    <mergeCell ref="D23:G23"/>
    <mergeCell ref="D24:G24"/>
    <mergeCell ref="D25:G25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&amp;CDecision Summary | 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I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52"/>
    <col collapsed="false" customWidth="true" hidden="false" outlineLevel="0" max="4" min="4" style="0" width="43"/>
    <col collapsed="false" customWidth="true" hidden="false" outlineLevel="0" max="6" min="5" style="0" width="52"/>
    <col collapsed="false" customWidth="true" hidden="false" outlineLevel="0" max="7" min="7" style="0" width="29"/>
    <col collapsed="false" customWidth="true" hidden="false" outlineLevel="0" max="8" min="8" style="0" width="52"/>
    <col collapsed="false" customWidth="true" hidden="false" outlineLevel="0" max="9" min="9" style="0" width="10"/>
  </cols>
  <sheetData>
    <row r="3" customFormat="false" ht="19.7" hidden="false" customHeight="false" outlineLevel="0" collapsed="false">
      <c r="C3" s="1" t="s">
        <v>448</v>
      </c>
      <c r="D3" s="2"/>
      <c r="E3" s="2"/>
      <c r="F3" s="2"/>
      <c r="G3" s="2"/>
      <c r="H3" s="2"/>
      <c r="I3" s="2"/>
    </row>
    <row r="5" customFormat="false" ht="15" hidden="false" customHeight="false" outlineLevel="0" collapsed="false">
      <c r="C5" s="3" t="s">
        <v>449</v>
      </c>
    </row>
    <row r="6" customFormat="false" ht="15" hidden="false" customHeight="false" outlineLevel="0" collapsed="false">
      <c r="C6" s="4" t="s">
        <v>450</v>
      </c>
    </row>
    <row r="8" customFormat="false" ht="16.4" hidden="false" customHeight="false" outlineLevel="0" collapsed="false">
      <c r="C8" s="5" t="s">
        <v>451</v>
      </c>
      <c r="D8" s="5" t="s">
        <v>425</v>
      </c>
      <c r="E8" s="5" t="s">
        <v>452</v>
      </c>
      <c r="F8" s="5" t="s">
        <v>453</v>
      </c>
      <c r="G8" s="5" t="s">
        <v>454</v>
      </c>
      <c r="H8" s="5" t="s">
        <v>455</v>
      </c>
    </row>
    <row r="9" customFormat="false" ht="16.4" hidden="false" customHeight="false" outlineLevel="0" collapsed="false">
      <c r="C9" s="7" t="n">
        <v>1</v>
      </c>
      <c r="D9" s="7" t="s">
        <v>456</v>
      </c>
      <c r="E9" s="7" t="s">
        <v>457</v>
      </c>
      <c r="F9" s="7" t="s">
        <v>458</v>
      </c>
      <c r="G9" s="7" t="s">
        <v>459</v>
      </c>
      <c r="H9" s="7" t="s">
        <v>460</v>
      </c>
    </row>
    <row r="10" customFormat="false" ht="16.4" hidden="false" customHeight="false" outlineLevel="0" collapsed="false">
      <c r="C10" s="7" t="n">
        <v>2</v>
      </c>
      <c r="D10" s="7" t="s">
        <v>461</v>
      </c>
      <c r="E10" s="7" t="s">
        <v>462</v>
      </c>
      <c r="F10" s="7" t="s">
        <v>463</v>
      </c>
      <c r="G10" s="7" t="s">
        <v>459</v>
      </c>
      <c r="H10" s="7" t="s">
        <v>464</v>
      </c>
    </row>
    <row r="11" customFormat="false" ht="31.3" hidden="false" customHeight="false" outlineLevel="0" collapsed="false">
      <c r="C11" s="7" t="n">
        <v>3</v>
      </c>
      <c r="D11" s="7" t="s">
        <v>465</v>
      </c>
      <c r="E11" s="7" t="s">
        <v>466</v>
      </c>
      <c r="F11" s="7" t="s">
        <v>467</v>
      </c>
      <c r="G11" s="7" t="s">
        <v>459</v>
      </c>
      <c r="H11" s="7" t="s">
        <v>468</v>
      </c>
    </row>
    <row r="12" customFormat="false" ht="31.3" hidden="false" customHeight="false" outlineLevel="0" collapsed="false">
      <c r="C12" s="7" t="n">
        <v>4</v>
      </c>
      <c r="D12" s="7" t="s">
        <v>469</v>
      </c>
      <c r="E12" s="7" t="s">
        <v>470</v>
      </c>
      <c r="F12" s="7" t="s">
        <v>471</v>
      </c>
      <c r="G12" s="7" t="s">
        <v>472</v>
      </c>
      <c r="H12" s="7" t="s">
        <v>473</v>
      </c>
    </row>
    <row r="13" customFormat="false" ht="31.3" hidden="false" customHeight="false" outlineLevel="0" collapsed="false">
      <c r="C13" s="7" t="n">
        <v>5</v>
      </c>
      <c r="D13" s="7" t="s">
        <v>474</v>
      </c>
      <c r="E13" s="7" t="s">
        <v>475</v>
      </c>
      <c r="F13" s="7" t="s">
        <v>476</v>
      </c>
      <c r="G13" s="7" t="s">
        <v>459</v>
      </c>
      <c r="H13" s="7" t="s">
        <v>477</v>
      </c>
    </row>
    <row r="14" customFormat="false" ht="31.3" hidden="false" customHeight="false" outlineLevel="0" collapsed="false">
      <c r="C14" s="7" t="n">
        <v>6</v>
      </c>
      <c r="D14" s="7" t="s">
        <v>478</v>
      </c>
      <c r="E14" s="7" t="s">
        <v>479</v>
      </c>
      <c r="F14" s="7" t="s">
        <v>480</v>
      </c>
      <c r="G14" s="7" t="s">
        <v>459</v>
      </c>
      <c r="H14" s="7" t="s">
        <v>481</v>
      </c>
    </row>
    <row r="15" customFormat="false" ht="31.3" hidden="false" customHeight="false" outlineLevel="0" collapsed="false">
      <c r="C15" s="7" t="n">
        <v>7</v>
      </c>
      <c r="D15" s="7" t="s">
        <v>482</v>
      </c>
      <c r="E15" s="7" t="s">
        <v>483</v>
      </c>
      <c r="F15" s="7" t="s">
        <v>484</v>
      </c>
      <c r="G15" s="7" t="s">
        <v>459</v>
      </c>
      <c r="H15" s="7" t="s">
        <v>485</v>
      </c>
    </row>
    <row r="16" customFormat="false" ht="16.4" hidden="false" customHeight="false" outlineLevel="0" collapsed="false">
      <c r="C16" s="7" t="n">
        <v>8</v>
      </c>
      <c r="D16" s="7" t="s">
        <v>486</v>
      </c>
      <c r="E16" s="7" t="s">
        <v>487</v>
      </c>
      <c r="F16" s="7" t="s">
        <v>488</v>
      </c>
      <c r="G16" s="7" t="s">
        <v>459</v>
      </c>
      <c r="H16" s="7" t="s">
        <v>489</v>
      </c>
    </row>
    <row r="17" customFormat="false" ht="16.4" hidden="false" customHeight="false" outlineLevel="0" collapsed="false">
      <c r="C17" s="7" t="n">
        <v>9</v>
      </c>
      <c r="D17" s="7" t="s">
        <v>490</v>
      </c>
      <c r="E17" s="7" t="s">
        <v>491</v>
      </c>
      <c r="F17" s="7" t="s">
        <v>492</v>
      </c>
      <c r="G17" s="7" t="s">
        <v>459</v>
      </c>
      <c r="H17" s="7" t="s">
        <v>493</v>
      </c>
    </row>
    <row r="18" customFormat="false" ht="31.3" hidden="false" customHeight="false" outlineLevel="0" collapsed="false">
      <c r="C18" s="7" t="n">
        <v>10</v>
      </c>
      <c r="D18" s="7" t="s">
        <v>494</v>
      </c>
      <c r="E18" s="7" t="s">
        <v>495</v>
      </c>
      <c r="F18" s="7" t="s">
        <v>496</v>
      </c>
      <c r="G18" s="7" t="s">
        <v>497</v>
      </c>
      <c r="H18" s="7" t="s">
        <v>498</v>
      </c>
    </row>
    <row r="19" customFormat="false" ht="31.3" hidden="false" customHeight="false" outlineLevel="0" collapsed="false">
      <c r="C19" s="7" t="n">
        <v>11</v>
      </c>
      <c r="D19" s="7" t="s">
        <v>499</v>
      </c>
      <c r="E19" s="7" t="s">
        <v>500</v>
      </c>
      <c r="F19" s="7" t="s">
        <v>501</v>
      </c>
      <c r="G19" s="7" t="s">
        <v>502</v>
      </c>
      <c r="H19" s="7" t="s">
        <v>503</v>
      </c>
    </row>
    <row r="20" customFormat="false" ht="31.3" hidden="false" customHeight="false" outlineLevel="0" collapsed="false">
      <c r="C20" s="7" t="n">
        <v>12</v>
      </c>
      <c r="D20" s="7" t="s">
        <v>504</v>
      </c>
      <c r="E20" s="7" t="s">
        <v>505</v>
      </c>
      <c r="F20" s="7" t="s">
        <v>506</v>
      </c>
      <c r="G20" s="7" t="s">
        <v>507</v>
      </c>
      <c r="H20" s="7" t="s">
        <v>508</v>
      </c>
    </row>
    <row r="21" customFormat="false" ht="31.3" hidden="false" customHeight="false" outlineLevel="0" collapsed="false">
      <c r="C21" s="7" t="n">
        <v>13</v>
      </c>
      <c r="D21" s="7" t="s">
        <v>509</v>
      </c>
      <c r="E21" s="7" t="s">
        <v>510</v>
      </c>
      <c r="F21" s="7" t="s">
        <v>511</v>
      </c>
      <c r="G21" s="7" t="s">
        <v>507</v>
      </c>
      <c r="H21" s="7" t="s">
        <v>512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&amp;CSources |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I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52"/>
    <col collapsed="false" customWidth="true" hidden="false" outlineLevel="0" max="4" min="4" style="0" width="10"/>
    <col collapsed="false" customWidth="true" hidden="false" outlineLevel="0" max="5" min="5" style="0" width="23"/>
    <col collapsed="false" customWidth="true" hidden="false" outlineLevel="0" max="6" min="6" style="0" width="52"/>
    <col collapsed="false" customWidth="true" hidden="false" outlineLevel="0" max="9" min="7" style="0" width="10"/>
  </cols>
  <sheetData>
    <row r="3" customFormat="false" ht="19.7" hidden="false" customHeight="false" outlineLevel="0" collapsed="false">
      <c r="C3" s="1" t="s">
        <v>37</v>
      </c>
      <c r="D3" s="2"/>
      <c r="E3" s="2"/>
      <c r="F3" s="2"/>
      <c r="G3" s="2"/>
      <c r="H3" s="2"/>
      <c r="I3" s="2"/>
    </row>
    <row r="5" customFormat="false" ht="15" hidden="false" customHeight="false" outlineLevel="0" collapsed="false">
      <c r="C5" s="3" t="s">
        <v>38</v>
      </c>
    </row>
    <row r="6" customFormat="false" ht="15" hidden="false" customHeight="false" outlineLevel="0" collapsed="false">
      <c r="C6" s="4" t="s">
        <v>39</v>
      </c>
    </row>
    <row r="8" customFormat="false" ht="16.4" hidden="false" customHeight="false" outlineLevel="0" collapsed="false">
      <c r="C8" s="5" t="s">
        <v>40</v>
      </c>
      <c r="D8" s="5" t="s">
        <v>41</v>
      </c>
      <c r="E8" s="5" t="s">
        <v>42</v>
      </c>
      <c r="F8" s="5" t="s">
        <v>43</v>
      </c>
    </row>
    <row r="9" customFormat="false" ht="46.25" hidden="false" customHeight="false" outlineLevel="0" collapsed="false">
      <c r="C9" s="0" t="s">
        <v>44</v>
      </c>
      <c r="D9" s="15" t="n">
        <v>1950</v>
      </c>
      <c r="E9" s="16" t="s">
        <v>45</v>
      </c>
      <c r="F9" s="7" t="s">
        <v>46</v>
      </c>
    </row>
    <row r="10" customFormat="false" ht="31.3" hidden="false" customHeight="false" outlineLevel="0" collapsed="false">
      <c r="C10" s="0" t="s">
        <v>47</v>
      </c>
      <c r="D10" s="17" t="n">
        <v>0.15</v>
      </c>
      <c r="E10" s="16" t="s">
        <v>48</v>
      </c>
      <c r="F10" s="7" t="s">
        <v>49</v>
      </c>
    </row>
    <row r="11" customFormat="false" ht="31.3" hidden="false" customHeight="false" outlineLevel="0" collapsed="false">
      <c r="C11" s="0" t="s">
        <v>50</v>
      </c>
      <c r="D11" s="18" t="n">
        <v>5000</v>
      </c>
      <c r="E11" s="16" t="s">
        <v>51</v>
      </c>
      <c r="F11" s="7" t="s">
        <v>52</v>
      </c>
    </row>
    <row r="12" customFormat="false" ht="31.3" hidden="false" customHeight="false" outlineLevel="0" collapsed="false">
      <c r="C12" s="0" t="s">
        <v>53</v>
      </c>
      <c r="D12" s="17" t="n">
        <v>0.03</v>
      </c>
      <c r="E12" s="16" t="s">
        <v>54</v>
      </c>
      <c r="F12" s="7" t="s">
        <v>55</v>
      </c>
    </row>
    <row r="13" customFormat="false" ht="46.25" hidden="false" customHeight="false" outlineLevel="0" collapsed="false">
      <c r="C13" s="0" t="s">
        <v>56</v>
      </c>
      <c r="D13" s="18" t="n">
        <v>6240</v>
      </c>
      <c r="E13" s="16" t="s">
        <v>51</v>
      </c>
      <c r="F13" s="7" t="s">
        <v>57</v>
      </c>
    </row>
    <row r="14" customFormat="false" ht="46.25" hidden="false" customHeight="false" outlineLevel="0" collapsed="false">
      <c r="C14" s="0" t="s">
        <v>58</v>
      </c>
      <c r="D14" s="18" t="n">
        <v>50270</v>
      </c>
      <c r="E14" s="16" t="s">
        <v>51</v>
      </c>
      <c r="F14" s="7" t="s">
        <v>59</v>
      </c>
    </row>
    <row r="15" customFormat="false" ht="31.3" hidden="false" customHeight="false" outlineLevel="0" collapsed="false">
      <c r="C15" s="0" t="s">
        <v>60</v>
      </c>
      <c r="D15" s="17" t="n">
        <v>0.025</v>
      </c>
      <c r="E15" s="16" t="s">
        <v>61</v>
      </c>
      <c r="F15" s="7" t="s">
        <v>62</v>
      </c>
    </row>
    <row r="16" customFormat="false" ht="31.3" hidden="false" customHeight="false" outlineLevel="0" collapsed="false">
      <c r="C16" s="0" t="s">
        <v>63</v>
      </c>
      <c r="D16" s="17" t="n">
        <v>0.04</v>
      </c>
      <c r="E16" s="16" t="s">
        <v>61</v>
      </c>
      <c r="F16" s="7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&amp;CGlobal Inputs | 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P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52"/>
    <col collapsed="false" customWidth="true" hidden="false" outlineLevel="0" max="4" min="4" style="0" width="40"/>
    <col collapsed="false" customWidth="true" hidden="false" outlineLevel="0" max="8" min="5" style="0" width="43"/>
    <col collapsed="false" customWidth="true" hidden="false" outlineLevel="0" max="10" min="9" style="0" width="52"/>
    <col collapsed="false" customWidth="true" hidden="false" outlineLevel="0" max="13" min="11" style="0" width="43"/>
    <col collapsed="false" customWidth="true" hidden="false" outlineLevel="0" max="15" min="14" style="0" width="52"/>
    <col collapsed="false" customWidth="true" hidden="false" outlineLevel="0" max="16" min="16" style="0" width="10"/>
  </cols>
  <sheetData>
    <row r="3" customFormat="false" ht="19.7" hidden="false" customHeight="false" outlineLevel="0" collapsed="false">
      <c r="C3" s="1" t="s">
        <v>65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customFormat="false" ht="15" hidden="false" customHeight="false" outlineLevel="0" collapsed="false">
      <c r="C5" s="3" t="s">
        <v>66</v>
      </c>
    </row>
    <row r="6" customFormat="false" ht="15" hidden="false" customHeight="false" outlineLevel="0" collapsed="false">
      <c r="C6" s="4" t="s">
        <v>67</v>
      </c>
    </row>
    <row r="8" customFormat="false" ht="16.4" hidden="false" customHeight="false" outlineLevel="0" collapsed="false">
      <c r="C8" s="5" t="s">
        <v>68</v>
      </c>
      <c r="D8" s="5" t="s">
        <v>69</v>
      </c>
      <c r="E8" s="5" t="s">
        <v>70</v>
      </c>
      <c r="F8" s="5" t="s">
        <v>10</v>
      </c>
      <c r="G8" s="5" t="s">
        <v>71</v>
      </c>
      <c r="H8" s="5" t="s">
        <v>72</v>
      </c>
      <c r="I8" s="5" t="s">
        <v>73</v>
      </c>
      <c r="J8" s="5" t="s">
        <v>74</v>
      </c>
      <c r="K8" s="5" t="s">
        <v>75</v>
      </c>
      <c r="L8" s="5" t="s">
        <v>76</v>
      </c>
      <c r="M8" s="5" t="s">
        <v>77</v>
      </c>
      <c r="N8" s="5" t="s">
        <v>78</v>
      </c>
      <c r="O8" s="5" t="s">
        <v>43</v>
      </c>
    </row>
    <row r="9" customFormat="false" ht="46.25" hidden="false" customHeight="false" outlineLevel="0" collapsed="false">
      <c r="C9" s="0" t="s">
        <v>4</v>
      </c>
      <c r="D9" s="0" t="s">
        <v>79</v>
      </c>
      <c r="E9" s="15" t="n">
        <v>1</v>
      </c>
      <c r="F9" s="15" t="n">
        <v>1</v>
      </c>
      <c r="G9" s="18" t="n">
        <v>42000</v>
      </c>
      <c r="H9" s="19" t="n">
        <f aca="false">F9*G9</f>
        <v>42000</v>
      </c>
      <c r="I9" s="8" t="n">
        <f aca="false">E9*MAX(H9/E9-'Global Inputs'!$D$11,0)*'Global Inputs'!$D$10</f>
        <v>5550</v>
      </c>
      <c r="J9" s="8" t="n">
        <f aca="false">E9*MAX(MIN(H9/E9,'Global Inputs'!$D$14)-'Global Inputs'!$D$13,0)*'Global Inputs'!$D$12</f>
        <v>1072.8</v>
      </c>
      <c r="K9" s="8" t="n">
        <f aca="false">H9*'Global Inputs'!$D$15</f>
        <v>1050</v>
      </c>
      <c r="L9" s="8" t="n">
        <f aca="false">H9*'Global Inputs'!$D$16</f>
        <v>1680</v>
      </c>
      <c r="M9" s="19" t="n">
        <f aca="false">SUM(H9:L9)</f>
        <v>51352.8</v>
      </c>
      <c r="N9" s="7" t="s">
        <v>80</v>
      </c>
      <c r="O9" s="7" t="s">
        <v>81</v>
      </c>
    </row>
    <row r="10" customFormat="false" ht="46.25" hidden="false" customHeight="false" outlineLevel="0" collapsed="false">
      <c r="C10" s="0" t="s">
        <v>4</v>
      </c>
      <c r="D10" s="0" t="s">
        <v>82</v>
      </c>
      <c r="E10" s="15" t="n">
        <v>2</v>
      </c>
      <c r="F10" s="15" t="n">
        <v>0.5</v>
      </c>
      <c r="G10" s="18" t="n">
        <v>27000</v>
      </c>
      <c r="H10" s="19" t="n">
        <f aca="false">F10*G10</f>
        <v>13500</v>
      </c>
      <c r="I10" s="8" t="n">
        <f aca="false">E10*MAX(H10/E10-'Global Inputs'!$D$11,0)*'Global Inputs'!$D$10</f>
        <v>525</v>
      </c>
      <c r="J10" s="8" t="n">
        <f aca="false">E10*MAX(MIN(H10/E10,'Global Inputs'!$D$14)-'Global Inputs'!$D$13,0)*'Global Inputs'!$D$12</f>
        <v>30.6</v>
      </c>
      <c r="K10" s="8" t="n">
        <f aca="false">H10*'Global Inputs'!$D$15</f>
        <v>337.5</v>
      </c>
      <c r="L10" s="8" t="n">
        <f aca="false">H10*'Global Inputs'!$D$16</f>
        <v>540</v>
      </c>
      <c r="M10" s="19" t="n">
        <f aca="false">SUM(H10:L10)</f>
        <v>14933.1</v>
      </c>
      <c r="N10" s="7" t="s">
        <v>83</v>
      </c>
      <c r="O10" s="7" t="s">
        <v>84</v>
      </c>
    </row>
    <row r="12" customFormat="false" ht="31.3" hidden="false" customHeight="false" outlineLevel="0" collapsed="false">
      <c r="C12" s="0" t="s">
        <v>5</v>
      </c>
      <c r="D12" s="0" t="s">
        <v>79</v>
      </c>
      <c r="E12" s="15" t="n">
        <v>1</v>
      </c>
      <c r="F12" s="15" t="n">
        <v>1</v>
      </c>
      <c r="G12" s="18" t="n">
        <v>44000</v>
      </c>
      <c r="H12" s="19" t="n">
        <f aca="false">F12*G12</f>
        <v>44000</v>
      </c>
      <c r="I12" s="8" t="n">
        <f aca="false">E12*MAX(H12/E12-'Global Inputs'!$D$11,0)*'Global Inputs'!$D$10</f>
        <v>5850</v>
      </c>
      <c r="J12" s="8" t="n">
        <f aca="false">E12*MAX(MIN(H12/E12,'Global Inputs'!$D$14)-'Global Inputs'!$D$13,0)*'Global Inputs'!$D$12</f>
        <v>1132.8</v>
      </c>
      <c r="K12" s="8" t="n">
        <f aca="false">H12*'Global Inputs'!$D$15</f>
        <v>1100</v>
      </c>
      <c r="L12" s="8" t="n">
        <f aca="false">H12*'Global Inputs'!$D$16</f>
        <v>1760</v>
      </c>
      <c r="M12" s="19" t="n">
        <f aca="false">SUM(H12:L12)</f>
        <v>53842.8</v>
      </c>
      <c r="N12" s="7" t="s">
        <v>85</v>
      </c>
      <c r="O12" s="7" t="s">
        <v>86</v>
      </c>
    </row>
    <row r="13" customFormat="false" ht="31.3" hidden="false" customHeight="false" outlineLevel="0" collapsed="false">
      <c r="C13" s="0" t="s">
        <v>5</v>
      </c>
      <c r="D13" s="0" t="s">
        <v>87</v>
      </c>
      <c r="E13" s="15" t="n">
        <v>1</v>
      </c>
      <c r="F13" s="15" t="n">
        <v>1</v>
      </c>
      <c r="G13" s="18" t="n">
        <v>32000</v>
      </c>
      <c r="H13" s="19" t="n">
        <f aca="false">F13*G13</f>
        <v>32000</v>
      </c>
      <c r="I13" s="8" t="n">
        <f aca="false">E13*MAX(H13/E13-'Global Inputs'!$D$11,0)*'Global Inputs'!$D$10</f>
        <v>4050</v>
      </c>
      <c r="J13" s="8" t="n">
        <f aca="false">E13*MAX(MIN(H13/E13,'Global Inputs'!$D$14)-'Global Inputs'!$D$13,0)*'Global Inputs'!$D$12</f>
        <v>772.8</v>
      </c>
      <c r="K13" s="8" t="n">
        <f aca="false">H13*'Global Inputs'!$D$15</f>
        <v>800</v>
      </c>
      <c r="L13" s="8" t="n">
        <f aca="false">H13*'Global Inputs'!$D$16</f>
        <v>1280</v>
      </c>
      <c r="M13" s="19" t="n">
        <f aca="false">SUM(H13:L13)</f>
        <v>38902.8</v>
      </c>
      <c r="N13" s="7" t="s">
        <v>88</v>
      </c>
      <c r="O13" s="7" t="s">
        <v>86</v>
      </c>
    </row>
    <row r="15" customFormat="false" ht="31.3" hidden="false" customHeight="false" outlineLevel="0" collapsed="false">
      <c r="C15" s="0" t="s">
        <v>5</v>
      </c>
      <c r="D15" s="0" t="s">
        <v>89</v>
      </c>
      <c r="E15" s="15" t="n">
        <v>3</v>
      </c>
      <c r="F15" s="15" t="n">
        <v>1.25</v>
      </c>
      <c r="G15" s="18" t="n">
        <v>27000</v>
      </c>
      <c r="H15" s="19" t="n">
        <f aca="false">F15*G15</f>
        <v>33750</v>
      </c>
      <c r="I15" s="8" t="n">
        <f aca="false">E15*MAX(H15/E15-'Global Inputs'!$D$11,0)*'Global Inputs'!$D$10</f>
        <v>2812.5</v>
      </c>
      <c r="J15" s="8" t="n">
        <f aca="false">E15*MAX(MIN(H15/E15,'Global Inputs'!$D$14)-'Global Inputs'!$D$13,0)*'Global Inputs'!$D$12</f>
        <v>450.9</v>
      </c>
      <c r="K15" s="8" t="n">
        <f aca="false">H15*'Global Inputs'!$D$15</f>
        <v>843.75</v>
      </c>
      <c r="L15" s="8" t="n">
        <f aca="false">H15*'Global Inputs'!$D$16</f>
        <v>1350</v>
      </c>
      <c r="M15" s="19" t="n">
        <f aca="false">SUM(H15:L15)</f>
        <v>39207.15</v>
      </c>
      <c r="N15" s="7" t="s">
        <v>90</v>
      </c>
      <c r="O15" s="7" t="s">
        <v>91</v>
      </c>
    </row>
    <row r="16" customFormat="false" ht="31.3" hidden="false" customHeight="false" outlineLevel="0" collapsed="false">
      <c r="C16" s="0" t="s">
        <v>6</v>
      </c>
      <c r="D16" s="0" t="s">
        <v>92</v>
      </c>
      <c r="E16" s="15" t="n">
        <v>1</v>
      </c>
      <c r="F16" s="15" t="n">
        <v>1</v>
      </c>
      <c r="G16" s="18" t="n">
        <v>48000</v>
      </c>
      <c r="H16" s="19" t="n">
        <f aca="false">F16*G16</f>
        <v>48000</v>
      </c>
      <c r="I16" s="8" t="n">
        <f aca="false">E16*MAX(H16/E16-'Global Inputs'!$D$11,0)*'Global Inputs'!$D$10</f>
        <v>6450</v>
      </c>
      <c r="J16" s="8" t="n">
        <f aca="false">E16*MAX(MIN(H16/E16,'Global Inputs'!$D$14)-'Global Inputs'!$D$13,0)*'Global Inputs'!$D$12</f>
        <v>1252.8</v>
      </c>
      <c r="K16" s="8" t="n">
        <f aca="false">H16*'Global Inputs'!$D$15</f>
        <v>1200</v>
      </c>
      <c r="L16" s="8" t="n">
        <f aca="false">H16*'Global Inputs'!$D$16</f>
        <v>1920</v>
      </c>
      <c r="M16" s="19" t="n">
        <f aca="false">SUM(H16:L16)</f>
        <v>58822.8</v>
      </c>
      <c r="N16" s="7" t="s">
        <v>93</v>
      </c>
      <c r="O16" s="7" t="s">
        <v>94</v>
      </c>
    </row>
    <row r="17" customFormat="false" ht="31.3" hidden="false" customHeight="false" outlineLevel="0" collapsed="false">
      <c r="C17" s="0" t="s">
        <v>6</v>
      </c>
      <c r="D17" s="0" t="s">
        <v>95</v>
      </c>
      <c r="E17" s="15" t="n">
        <v>1</v>
      </c>
      <c r="F17" s="15" t="n">
        <v>1</v>
      </c>
      <c r="G17" s="18" t="n">
        <v>36000</v>
      </c>
      <c r="H17" s="19" t="n">
        <f aca="false">F17*G17</f>
        <v>36000</v>
      </c>
      <c r="I17" s="8" t="n">
        <f aca="false">E17*MAX(H17/E17-'Global Inputs'!$D$11,0)*'Global Inputs'!$D$10</f>
        <v>4650</v>
      </c>
      <c r="J17" s="8" t="n">
        <f aca="false">E17*MAX(MIN(H17/E17,'Global Inputs'!$D$14)-'Global Inputs'!$D$13,0)*'Global Inputs'!$D$12</f>
        <v>892.8</v>
      </c>
      <c r="K17" s="8" t="n">
        <f aca="false">H17*'Global Inputs'!$D$15</f>
        <v>900</v>
      </c>
      <c r="L17" s="8" t="n">
        <f aca="false">H17*'Global Inputs'!$D$16</f>
        <v>1440</v>
      </c>
      <c r="M17" s="19" t="n">
        <f aca="false">SUM(H17:L17)</f>
        <v>43882.8</v>
      </c>
      <c r="N17" s="7" t="s">
        <v>96</v>
      </c>
      <c r="O17" s="7" t="s">
        <v>97</v>
      </c>
    </row>
    <row r="18" customFormat="false" ht="31.3" hidden="false" customHeight="false" outlineLevel="0" collapsed="false">
      <c r="C18" s="0" t="s">
        <v>6</v>
      </c>
      <c r="D18" s="0" t="s">
        <v>98</v>
      </c>
      <c r="E18" s="15" t="n">
        <v>3</v>
      </c>
      <c r="F18" s="15" t="n">
        <v>2.2</v>
      </c>
      <c r="G18" s="18" t="n">
        <v>32000</v>
      </c>
      <c r="H18" s="19" t="n">
        <f aca="false">F18*G18</f>
        <v>70400</v>
      </c>
      <c r="I18" s="8" t="n">
        <f aca="false">E18*MAX(H18/E18-'Global Inputs'!$D$11,0)*'Global Inputs'!$D$10</f>
        <v>8310</v>
      </c>
      <c r="J18" s="8" t="n">
        <f aca="false">E18*MAX(MIN(H18/E18,'Global Inputs'!$D$14)-'Global Inputs'!$D$13,0)*'Global Inputs'!$D$12</f>
        <v>1550.4</v>
      </c>
      <c r="K18" s="8" t="n">
        <f aca="false">H18*'Global Inputs'!$D$15</f>
        <v>1760</v>
      </c>
      <c r="L18" s="8" t="n">
        <f aca="false">H18*'Global Inputs'!$D$16</f>
        <v>2816</v>
      </c>
      <c r="M18" s="19" t="n">
        <f aca="false">SUM(H18:L18)</f>
        <v>84836.4</v>
      </c>
      <c r="N18" s="7" t="s">
        <v>99</v>
      </c>
      <c r="O18" s="7" t="s">
        <v>100</v>
      </c>
    </row>
    <row r="19" customFormat="false" ht="31.3" hidden="false" customHeight="false" outlineLevel="0" collapsed="false">
      <c r="C19" s="0" t="s">
        <v>6</v>
      </c>
      <c r="D19" s="0" t="s">
        <v>101</v>
      </c>
      <c r="E19" s="15" t="n">
        <v>4</v>
      </c>
      <c r="F19" s="15" t="n">
        <v>1.75</v>
      </c>
      <c r="G19" s="18" t="n">
        <v>27000</v>
      </c>
      <c r="H19" s="19" t="n">
        <f aca="false">F19*G19</f>
        <v>47250</v>
      </c>
      <c r="I19" s="8" t="n">
        <f aca="false">E19*MAX(H19/E19-'Global Inputs'!$D$11,0)*'Global Inputs'!$D$10</f>
        <v>4087.5</v>
      </c>
      <c r="J19" s="8" t="n">
        <f aca="false">E19*MAX(MIN(H19/E19,'Global Inputs'!$D$14)-'Global Inputs'!$D$13,0)*'Global Inputs'!$D$12</f>
        <v>668.7</v>
      </c>
      <c r="K19" s="8" t="n">
        <f aca="false">H19*'Global Inputs'!$D$15</f>
        <v>1181.25</v>
      </c>
      <c r="L19" s="8" t="n">
        <f aca="false">H19*'Global Inputs'!$D$16</f>
        <v>1890</v>
      </c>
      <c r="M19" s="19" t="n">
        <f aca="false">SUM(H19:L19)</f>
        <v>55077.45</v>
      </c>
      <c r="N19" s="7" t="s">
        <v>102</v>
      </c>
      <c r="O19" s="7" t="s">
        <v>103</v>
      </c>
    </row>
    <row r="20" customFormat="false" ht="31.3" hidden="false" customHeight="false" outlineLevel="0" collapsed="false">
      <c r="C20" s="0" t="s">
        <v>6</v>
      </c>
      <c r="D20" s="0" t="s">
        <v>104</v>
      </c>
      <c r="E20" s="15" t="n">
        <v>6</v>
      </c>
      <c r="F20" s="15" t="n">
        <v>3.75</v>
      </c>
      <c r="G20" s="18" t="n">
        <v>28000</v>
      </c>
      <c r="H20" s="19" t="n">
        <f aca="false">F20*G20</f>
        <v>105000</v>
      </c>
      <c r="I20" s="8" t="n">
        <f aca="false">E20*MAX(H20/E20-'Global Inputs'!$D$11,0)*'Global Inputs'!$D$10</f>
        <v>11250</v>
      </c>
      <c r="J20" s="8" t="n">
        <f aca="false">E20*MAX(MIN(H20/E20,'Global Inputs'!$D$14)-'Global Inputs'!$D$13,0)*'Global Inputs'!$D$12</f>
        <v>2026.8</v>
      </c>
      <c r="K20" s="8" t="n">
        <f aca="false">H20*'Global Inputs'!$D$15</f>
        <v>2625</v>
      </c>
      <c r="L20" s="8" t="n">
        <f aca="false">H20*'Global Inputs'!$D$16</f>
        <v>4200</v>
      </c>
      <c r="M20" s="19" t="n">
        <f aca="false">SUM(H20:L20)</f>
        <v>125101.8</v>
      </c>
      <c r="N20" s="7" t="s">
        <v>105</v>
      </c>
      <c r="O20" s="7" t="s">
        <v>106</v>
      </c>
    </row>
    <row r="21" customFormat="false" ht="31.3" hidden="false" customHeight="false" outlineLevel="0" collapsed="false">
      <c r="C21" s="0" t="s">
        <v>6</v>
      </c>
      <c r="D21" s="0" t="s">
        <v>107</v>
      </c>
      <c r="E21" s="15" t="n">
        <v>1</v>
      </c>
      <c r="F21" s="15" t="n">
        <v>1</v>
      </c>
      <c r="G21" s="18" t="n">
        <v>36000</v>
      </c>
      <c r="H21" s="19" t="n">
        <f aca="false">F21*G21</f>
        <v>36000</v>
      </c>
      <c r="I21" s="8" t="n">
        <f aca="false">E21*MAX(H21/E21-'Global Inputs'!$D$11,0)*'Global Inputs'!$D$10</f>
        <v>4650</v>
      </c>
      <c r="J21" s="8" t="n">
        <f aca="false">E21*MAX(MIN(H21/E21,'Global Inputs'!$D$14)-'Global Inputs'!$D$13,0)*'Global Inputs'!$D$12</f>
        <v>892.8</v>
      </c>
      <c r="K21" s="8" t="n">
        <f aca="false">H21*'Global Inputs'!$D$15</f>
        <v>900</v>
      </c>
      <c r="L21" s="8" t="n">
        <f aca="false">H21*'Global Inputs'!$D$16</f>
        <v>1440</v>
      </c>
      <c r="M21" s="19" t="n">
        <f aca="false">SUM(H21:L21)</f>
        <v>43882.8</v>
      </c>
      <c r="N21" s="7" t="s">
        <v>108</v>
      </c>
      <c r="O21" s="7" t="s">
        <v>97</v>
      </c>
    </row>
    <row r="22" customFormat="false" ht="31.3" hidden="false" customHeight="false" outlineLevel="0" collapsed="false">
      <c r="C22" s="0" t="s">
        <v>6</v>
      </c>
      <c r="D22" s="0" t="s">
        <v>109</v>
      </c>
      <c r="E22" s="15" t="n">
        <v>1</v>
      </c>
      <c r="F22" s="15" t="n">
        <v>1</v>
      </c>
      <c r="G22" s="18" t="n">
        <v>36000</v>
      </c>
      <c r="H22" s="19" t="n">
        <f aca="false">F22*G22</f>
        <v>36000</v>
      </c>
      <c r="I22" s="8" t="n">
        <f aca="false">E22*MAX(H22/E22-'Global Inputs'!$D$11,0)*'Global Inputs'!$D$10</f>
        <v>4650</v>
      </c>
      <c r="J22" s="8" t="n">
        <f aca="false">E22*MAX(MIN(H22/E22,'Global Inputs'!$D$14)-'Global Inputs'!$D$13,0)*'Global Inputs'!$D$12</f>
        <v>892.8</v>
      </c>
      <c r="K22" s="8" t="n">
        <f aca="false">H22*'Global Inputs'!$D$15</f>
        <v>900</v>
      </c>
      <c r="L22" s="8" t="n">
        <f aca="false">H22*'Global Inputs'!$D$16</f>
        <v>1440</v>
      </c>
      <c r="M22" s="19" t="n">
        <f aca="false">SUM(H22:L22)</f>
        <v>43882.8</v>
      </c>
      <c r="N22" s="7" t="s">
        <v>110</v>
      </c>
      <c r="O22" s="7" t="s">
        <v>111</v>
      </c>
    </row>
    <row r="23" customFormat="false" ht="31.3" hidden="false" customHeight="false" outlineLevel="0" collapsed="false">
      <c r="C23" s="0" t="s">
        <v>6</v>
      </c>
      <c r="D23" s="0" t="s">
        <v>112</v>
      </c>
      <c r="E23" s="15" t="n">
        <v>3</v>
      </c>
      <c r="F23" s="15" t="n">
        <v>1.5</v>
      </c>
      <c r="G23" s="18" t="n">
        <v>26500</v>
      </c>
      <c r="H23" s="19" t="n">
        <f aca="false">F23*G23</f>
        <v>39750</v>
      </c>
      <c r="I23" s="8" t="n">
        <f aca="false">E23*MAX(H23/E23-'Global Inputs'!$D$11,0)*'Global Inputs'!$D$10</f>
        <v>3712.5</v>
      </c>
      <c r="J23" s="8" t="n">
        <f aca="false">E23*MAX(MIN(H23/E23,'Global Inputs'!$D$14)-'Global Inputs'!$D$13,0)*'Global Inputs'!$D$12</f>
        <v>630.9</v>
      </c>
      <c r="K23" s="8" t="n">
        <f aca="false">H23*'Global Inputs'!$D$15</f>
        <v>993.75</v>
      </c>
      <c r="L23" s="8" t="n">
        <f aca="false">H23*'Global Inputs'!$D$16</f>
        <v>1590</v>
      </c>
      <c r="M23" s="19" t="n">
        <f aca="false">SUM(H23:L23)</f>
        <v>46677.15</v>
      </c>
      <c r="N23" s="7" t="s">
        <v>113</v>
      </c>
      <c r="O23" s="7" t="s">
        <v>114</v>
      </c>
    </row>
    <row r="24" customFormat="false" ht="31.3" hidden="false" customHeight="false" outlineLevel="0" collapsed="false">
      <c r="C24" s="0" t="s">
        <v>6</v>
      </c>
      <c r="D24" s="0" t="s">
        <v>115</v>
      </c>
      <c r="E24" s="15" t="n">
        <v>1</v>
      </c>
      <c r="F24" s="15" t="n">
        <v>0.5</v>
      </c>
      <c r="G24" s="18" t="n">
        <v>34000</v>
      </c>
      <c r="H24" s="19" t="n">
        <f aca="false">F24*G24</f>
        <v>17000</v>
      </c>
      <c r="I24" s="8" t="n">
        <f aca="false">E24*MAX(H24/E24-'Global Inputs'!$D$11,0)*'Global Inputs'!$D$10</f>
        <v>1800</v>
      </c>
      <c r="J24" s="8" t="n">
        <f aca="false">E24*MAX(MIN(H24/E24,'Global Inputs'!$D$14)-'Global Inputs'!$D$13,0)*'Global Inputs'!$D$12</f>
        <v>322.8</v>
      </c>
      <c r="K24" s="8" t="n">
        <f aca="false">H24*'Global Inputs'!$D$15</f>
        <v>425</v>
      </c>
      <c r="L24" s="8" t="n">
        <f aca="false">H24*'Global Inputs'!$D$16</f>
        <v>680</v>
      </c>
      <c r="M24" s="19" t="n">
        <f aca="false">SUM(H24:L24)</f>
        <v>20227.8</v>
      </c>
      <c r="N24" s="7" t="s">
        <v>116</v>
      </c>
      <c r="O24" s="7" t="s">
        <v>117</v>
      </c>
    </row>
    <row r="26" customFormat="false" ht="15" hidden="false" customHeight="false" outlineLevel="0" collapsed="false">
      <c r="C26" s="13" t="s">
        <v>118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customFormat="false" ht="15" hidden="false" customHeight="false" outlineLevel="0" collapsed="false">
      <c r="C27" s="9" t="s">
        <v>4</v>
      </c>
      <c r="D27" s="9" t="s">
        <v>119</v>
      </c>
      <c r="E27" s="20" t="n">
        <f aca="false">SUM(E9,E10)</f>
        <v>3</v>
      </c>
      <c r="F27" s="20" t="n">
        <f aca="false">SUM(F9,F10)</f>
        <v>1.5</v>
      </c>
      <c r="G27" s="21" t="n">
        <f aca="false">SUM(G9,G10)</f>
        <v>69000</v>
      </c>
      <c r="H27" s="21" t="n">
        <f aca="false">SUM(H9,H10)</f>
        <v>55500</v>
      </c>
      <c r="I27" s="21" t="n">
        <f aca="false">SUM(I9,I10)</f>
        <v>6075</v>
      </c>
      <c r="J27" s="21" t="n">
        <f aca="false">SUM(J9,J10)</f>
        <v>1103.4</v>
      </c>
      <c r="K27" s="21" t="n">
        <f aca="false">SUM(K9,K10)</f>
        <v>1387.5</v>
      </c>
      <c r="L27" s="21" t="n">
        <f aca="false">SUM(L9,L10)</f>
        <v>2220</v>
      </c>
      <c r="M27" s="21" t="n">
        <f aca="false">SUM(M9,M10)</f>
        <v>66285.9</v>
      </c>
    </row>
    <row r="28" customFormat="false" ht="15" hidden="false" customHeight="false" outlineLevel="0" collapsed="false">
      <c r="C28" s="9" t="s">
        <v>5</v>
      </c>
      <c r="D28" s="9" t="s">
        <v>119</v>
      </c>
      <c r="E28" s="20" t="n">
        <f aca="false">SUM(E12,E13,E15)</f>
        <v>5</v>
      </c>
      <c r="F28" s="20" t="n">
        <f aca="false">SUM(F12,F13,F15)</f>
        <v>3.25</v>
      </c>
      <c r="G28" s="21" t="n">
        <f aca="false">SUM(G12,G13,G15)</f>
        <v>103000</v>
      </c>
      <c r="H28" s="21" t="n">
        <f aca="false">SUM(H12,H13,H15)</f>
        <v>109750</v>
      </c>
      <c r="I28" s="21" t="n">
        <f aca="false">SUM(I12,I13,I15)</f>
        <v>12712.5</v>
      </c>
      <c r="J28" s="21" t="n">
        <f aca="false">SUM(J12,J13,J15)</f>
        <v>2356.5</v>
      </c>
      <c r="K28" s="21" t="n">
        <f aca="false">SUM(K12,K13,K15)</f>
        <v>2743.75</v>
      </c>
      <c r="L28" s="21" t="n">
        <f aca="false">SUM(L12,L13,L15)</f>
        <v>4390</v>
      </c>
      <c r="M28" s="21" t="n">
        <f aca="false">SUM(M12,M13,M15)</f>
        <v>131952.75</v>
      </c>
    </row>
    <row r="29" customFormat="false" ht="15" hidden="false" customHeight="false" outlineLevel="0" collapsed="false">
      <c r="C29" s="11" t="s">
        <v>6</v>
      </c>
      <c r="D29" s="11" t="s">
        <v>119</v>
      </c>
      <c r="E29" s="22" t="n">
        <f aca="false">SUM(E16,E17,E18,E19,E20,E21,E22,E23,E24)</f>
        <v>21</v>
      </c>
      <c r="F29" s="22" t="n">
        <f aca="false">SUM(F16,F17,F18,F19,F20,F21,F22,F23,F24)</f>
        <v>13.7</v>
      </c>
      <c r="G29" s="23" t="n">
        <f aca="false">SUM(G16,G17,G18,G19,G20,G21,G22,G23,G24)</f>
        <v>303500</v>
      </c>
      <c r="H29" s="23" t="n">
        <f aca="false">SUM(H16,H17,H18,H19,H20,H21,H22,H23,H24)</f>
        <v>435400</v>
      </c>
      <c r="I29" s="23" t="n">
        <f aca="false">SUM(I16,I17,I18,I19,I20,I21,I22,I23,I24)</f>
        <v>49560</v>
      </c>
      <c r="J29" s="23" t="n">
        <f aca="false">SUM(J16,J17,J18,J19,J20,J21,J22,J23,J24)</f>
        <v>9130.8</v>
      </c>
      <c r="K29" s="23" t="n">
        <f aca="false">SUM(K16,K17,K18,K19,K20,K21,K22,K23,K24)</f>
        <v>10885</v>
      </c>
      <c r="L29" s="23" t="n">
        <f aca="false">SUM(L16,L17,L18,L19,L20,L21,L22,L23,L24)</f>
        <v>17416</v>
      </c>
      <c r="M29" s="23" t="n">
        <f aca="false">SUM(M16,M17,M18,M19,M20,M21,M22,M23,M24)</f>
        <v>522391.8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&amp;CRole Costs | 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L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52"/>
    <col collapsed="false" customWidth="true" hidden="false" outlineLevel="0" max="4" min="4" style="0" width="42"/>
    <col collapsed="false" customWidth="true" hidden="false" outlineLevel="0" max="5" min="5" style="0" width="31"/>
    <col collapsed="false" customWidth="true" hidden="false" outlineLevel="0" max="6" min="6" style="0" width="24"/>
    <col collapsed="false" customWidth="true" hidden="false" outlineLevel="0" max="8" min="7" style="0" width="52"/>
    <col collapsed="false" customWidth="true" hidden="false" outlineLevel="0" max="12" min="9" style="0" width="10"/>
  </cols>
  <sheetData>
    <row r="3" customFormat="false" ht="19.7" hidden="false" customHeight="false" outlineLevel="0" collapsed="false">
      <c r="C3" s="1" t="s">
        <v>120</v>
      </c>
      <c r="D3" s="2"/>
      <c r="E3" s="2"/>
      <c r="F3" s="2"/>
      <c r="G3" s="2"/>
      <c r="H3" s="2"/>
      <c r="I3" s="2"/>
      <c r="J3" s="2"/>
      <c r="K3" s="2"/>
      <c r="L3" s="2"/>
    </row>
    <row r="5" customFormat="false" ht="15" hidden="false" customHeight="false" outlineLevel="0" collapsed="false">
      <c r="C5" s="3" t="s">
        <v>121</v>
      </c>
    </row>
    <row r="6" customFormat="false" ht="15" hidden="false" customHeight="false" outlineLevel="0" collapsed="false">
      <c r="C6" s="4" t="s">
        <v>67</v>
      </c>
    </row>
    <row r="8" customFormat="false" ht="16.4" hidden="false" customHeight="false" outlineLevel="0" collapsed="false">
      <c r="C8" s="5" t="s">
        <v>68</v>
      </c>
      <c r="D8" s="5" t="s">
        <v>122</v>
      </c>
      <c r="E8" s="5" t="s">
        <v>123</v>
      </c>
      <c r="F8" s="5" t="s">
        <v>124</v>
      </c>
      <c r="G8" s="5" t="s">
        <v>125</v>
      </c>
      <c r="H8" s="5" t="s">
        <v>43</v>
      </c>
    </row>
    <row r="9" customFormat="false" ht="31.3" hidden="false" customHeight="false" outlineLevel="0" collapsed="false">
      <c r="C9" s="0" t="s">
        <v>4</v>
      </c>
      <c r="D9" s="7" t="s">
        <v>126</v>
      </c>
      <c r="E9" s="18" t="n">
        <v>30000</v>
      </c>
      <c r="F9" s="7" t="s">
        <v>127</v>
      </c>
      <c r="G9" s="7" t="s">
        <v>128</v>
      </c>
      <c r="H9" s="7" t="s">
        <v>129</v>
      </c>
    </row>
    <row r="10" customFormat="false" ht="31.3" hidden="false" customHeight="false" outlineLevel="0" collapsed="false">
      <c r="C10" s="0" t="s">
        <v>4</v>
      </c>
      <c r="D10" s="7" t="s">
        <v>130</v>
      </c>
      <c r="E10" s="18" t="n">
        <v>27300</v>
      </c>
      <c r="F10" s="7" t="s">
        <v>131</v>
      </c>
      <c r="G10" s="7" t="s">
        <v>132</v>
      </c>
      <c r="H10" s="7" t="s">
        <v>133</v>
      </c>
    </row>
    <row r="11" customFormat="false" ht="31.3" hidden="false" customHeight="false" outlineLevel="0" collapsed="false">
      <c r="C11" s="0" t="s">
        <v>4</v>
      </c>
      <c r="D11" s="7" t="s">
        <v>134</v>
      </c>
      <c r="E11" s="18" t="n">
        <v>36000</v>
      </c>
      <c r="F11" s="7" t="s">
        <v>135</v>
      </c>
      <c r="G11" s="7" t="s">
        <v>136</v>
      </c>
      <c r="H11" s="7" t="s">
        <v>137</v>
      </c>
    </row>
    <row r="12" customFormat="false" ht="16.4" hidden="false" customHeight="false" outlineLevel="0" collapsed="false">
      <c r="C12" s="0" t="s">
        <v>4</v>
      </c>
      <c r="D12" s="7" t="s">
        <v>138</v>
      </c>
      <c r="E12" s="18" t="n">
        <v>12000</v>
      </c>
      <c r="F12" s="7" t="s">
        <v>139</v>
      </c>
      <c r="G12" s="7" t="s">
        <v>140</v>
      </c>
      <c r="H12" s="7" t="s">
        <v>141</v>
      </c>
    </row>
    <row r="13" customFormat="false" ht="16.4" hidden="false" customHeight="false" outlineLevel="0" collapsed="false">
      <c r="C13" s="0" t="s">
        <v>4</v>
      </c>
      <c r="D13" s="7" t="s">
        <v>142</v>
      </c>
      <c r="E13" s="18" t="n">
        <v>8000</v>
      </c>
      <c r="F13" s="7" t="s">
        <v>143</v>
      </c>
      <c r="G13" s="7" t="s">
        <v>144</v>
      </c>
      <c r="H13" s="7" t="s">
        <v>145</v>
      </c>
    </row>
    <row r="14" customFormat="false" ht="31.3" hidden="false" customHeight="false" outlineLevel="0" collapsed="false">
      <c r="C14" s="0" t="s">
        <v>4</v>
      </c>
      <c r="D14" s="7" t="s">
        <v>146</v>
      </c>
      <c r="E14" s="18" t="n">
        <v>15000</v>
      </c>
      <c r="F14" s="7" t="s">
        <v>147</v>
      </c>
      <c r="G14" s="7" t="s">
        <v>148</v>
      </c>
      <c r="H14" s="7" t="s">
        <v>149</v>
      </c>
    </row>
    <row r="15" customFormat="false" ht="31.3" hidden="false" customHeight="false" outlineLevel="0" collapsed="false">
      <c r="C15" s="0" t="s">
        <v>5</v>
      </c>
      <c r="D15" s="7" t="s">
        <v>126</v>
      </c>
      <c r="E15" s="18" t="n">
        <v>25000</v>
      </c>
      <c r="F15" s="7" t="s">
        <v>127</v>
      </c>
      <c r="G15" s="7" t="s">
        <v>128</v>
      </c>
      <c r="H15" s="7" t="s">
        <v>150</v>
      </c>
    </row>
    <row r="16" customFormat="false" ht="31.3" hidden="false" customHeight="false" outlineLevel="0" collapsed="false">
      <c r="C16" s="0" t="s">
        <v>5</v>
      </c>
      <c r="D16" s="7" t="s">
        <v>130</v>
      </c>
      <c r="E16" s="18" t="n">
        <v>27300</v>
      </c>
      <c r="F16" s="7" t="s">
        <v>131</v>
      </c>
      <c r="G16" s="7" t="s">
        <v>132</v>
      </c>
      <c r="H16" s="7" t="s">
        <v>133</v>
      </c>
    </row>
    <row r="17" customFormat="false" ht="31.3" hidden="false" customHeight="false" outlineLevel="0" collapsed="false">
      <c r="C17" s="0" t="s">
        <v>5</v>
      </c>
      <c r="D17" s="7" t="s">
        <v>134</v>
      </c>
      <c r="E17" s="18" t="n">
        <v>60000</v>
      </c>
      <c r="F17" s="7" t="s">
        <v>135</v>
      </c>
      <c r="G17" s="7" t="s">
        <v>151</v>
      </c>
      <c r="H17" s="7" t="s">
        <v>152</v>
      </c>
    </row>
    <row r="18" customFormat="false" ht="31.3" hidden="false" customHeight="false" outlineLevel="0" collapsed="false">
      <c r="C18" s="0" t="s">
        <v>5</v>
      </c>
      <c r="D18" s="7" t="s">
        <v>138</v>
      </c>
      <c r="E18" s="18" t="n">
        <v>8000</v>
      </c>
      <c r="F18" s="7" t="s">
        <v>139</v>
      </c>
      <c r="G18" s="7" t="s">
        <v>153</v>
      </c>
      <c r="H18" s="7" t="s">
        <v>154</v>
      </c>
    </row>
    <row r="19" customFormat="false" ht="16.4" hidden="false" customHeight="false" outlineLevel="0" collapsed="false">
      <c r="C19" s="0" t="s">
        <v>5</v>
      </c>
      <c r="D19" s="7" t="s">
        <v>142</v>
      </c>
      <c r="E19" s="18" t="n">
        <v>8000</v>
      </c>
      <c r="F19" s="7" t="s">
        <v>143</v>
      </c>
      <c r="G19" s="7" t="s">
        <v>144</v>
      </c>
      <c r="H19" s="7" t="s">
        <v>145</v>
      </c>
    </row>
    <row r="20" customFormat="false" ht="16.4" hidden="false" customHeight="false" outlineLevel="0" collapsed="false">
      <c r="C20" s="0" t="s">
        <v>5</v>
      </c>
      <c r="D20" s="7" t="s">
        <v>146</v>
      </c>
      <c r="E20" s="18" t="n">
        <v>18000</v>
      </c>
      <c r="F20" s="7" t="s">
        <v>147</v>
      </c>
      <c r="G20" s="7" t="s">
        <v>155</v>
      </c>
      <c r="H20" s="7" t="s">
        <v>156</v>
      </c>
    </row>
    <row r="21" customFormat="false" ht="16.4" hidden="false" customHeight="false" outlineLevel="0" collapsed="false">
      <c r="C21" s="0" t="s">
        <v>6</v>
      </c>
      <c r="D21" s="7" t="s">
        <v>157</v>
      </c>
      <c r="E21" s="18" t="n">
        <v>8000</v>
      </c>
      <c r="F21" s="7" t="s">
        <v>127</v>
      </c>
      <c r="G21" s="7" t="s">
        <v>158</v>
      </c>
      <c r="H21" s="7" t="s">
        <v>159</v>
      </c>
    </row>
    <row r="22" customFormat="false" ht="31.3" hidden="false" customHeight="false" outlineLevel="0" collapsed="false">
      <c r="C22" s="0" t="s">
        <v>6</v>
      </c>
      <c r="D22" s="7" t="s">
        <v>130</v>
      </c>
      <c r="E22" s="18" t="n">
        <v>14900</v>
      </c>
      <c r="F22" s="7" t="s">
        <v>131</v>
      </c>
      <c r="G22" s="7" t="s">
        <v>160</v>
      </c>
      <c r="H22" s="7" t="s">
        <v>161</v>
      </c>
    </row>
    <row r="23" customFormat="false" ht="31.3" hidden="false" customHeight="false" outlineLevel="0" collapsed="false">
      <c r="C23" s="0" t="s">
        <v>6</v>
      </c>
      <c r="D23" s="7" t="s">
        <v>162</v>
      </c>
      <c r="E23" s="18" t="n">
        <v>30000</v>
      </c>
      <c r="F23" s="7" t="s">
        <v>135</v>
      </c>
      <c r="G23" s="7" t="s">
        <v>163</v>
      </c>
      <c r="H23" s="7" t="s">
        <v>164</v>
      </c>
    </row>
    <row r="24" customFormat="false" ht="16.4" hidden="false" customHeight="false" outlineLevel="0" collapsed="false">
      <c r="C24" s="0" t="s">
        <v>6</v>
      </c>
      <c r="D24" s="7" t="s">
        <v>165</v>
      </c>
      <c r="E24" s="18" t="n">
        <v>3000</v>
      </c>
      <c r="F24" s="7" t="s">
        <v>139</v>
      </c>
      <c r="G24" s="7" t="s">
        <v>166</v>
      </c>
      <c r="H24" s="7" t="s">
        <v>167</v>
      </c>
    </row>
    <row r="25" customFormat="false" ht="16.4" hidden="false" customHeight="false" outlineLevel="0" collapsed="false">
      <c r="C25" s="0" t="s">
        <v>6</v>
      </c>
      <c r="D25" s="7" t="s">
        <v>142</v>
      </c>
      <c r="E25" s="18" t="n">
        <v>10000</v>
      </c>
      <c r="F25" s="7" t="s">
        <v>143</v>
      </c>
      <c r="G25" s="7" t="s">
        <v>144</v>
      </c>
      <c r="H25" s="7" t="s">
        <v>168</v>
      </c>
    </row>
    <row r="26" customFormat="false" ht="31.3" hidden="false" customHeight="false" outlineLevel="0" collapsed="false">
      <c r="C26" s="0" t="s">
        <v>6</v>
      </c>
      <c r="D26" s="7" t="s">
        <v>146</v>
      </c>
      <c r="E26" s="18" t="n">
        <v>25000</v>
      </c>
      <c r="F26" s="7" t="s">
        <v>147</v>
      </c>
      <c r="G26" s="7" t="s">
        <v>169</v>
      </c>
      <c r="H26" s="7" t="s">
        <v>170</v>
      </c>
    </row>
    <row r="28" customFormat="false" ht="15" hidden="false" customHeight="false" outlineLevel="0" collapsed="false">
      <c r="C28" s="13" t="s">
        <v>118</v>
      </c>
      <c r="D28" s="13"/>
      <c r="E28" s="13"/>
      <c r="F28" s="13"/>
      <c r="G28" s="13"/>
      <c r="H28" s="13"/>
    </row>
    <row r="29" customFormat="false" ht="15" hidden="false" customHeight="false" outlineLevel="0" collapsed="false">
      <c r="C29" s="9" t="s">
        <v>4</v>
      </c>
      <c r="D29" s="9" t="s">
        <v>171</v>
      </c>
      <c r="E29" s="21" t="n">
        <f aca="false">SUM(E9,E10,E11,E12,E13,E14)</f>
        <v>128300</v>
      </c>
    </row>
    <row r="30" customFormat="false" ht="15" hidden="false" customHeight="false" outlineLevel="0" collapsed="false">
      <c r="C30" s="9" t="s">
        <v>5</v>
      </c>
      <c r="D30" s="9" t="s">
        <v>171</v>
      </c>
      <c r="E30" s="21" t="n">
        <f aca="false">SUM(E15,E16,E17,E18,E19,E20)</f>
        <v>146300</v>
      </c>
    </row>
    <row r="31" customFormat="false" ht="15" hidden="false" customHeight="false" outlineLevel="0" collapsed="false">
      <c r="C31" s="11" t="s">
        <v>6</v>
      </c>
      <c r="D31" s="11" t="s">
        <v>171</v>
      </c>
      <c r="E31" s="23" t="n">
        <f aca="false">SUM(E21,E22,E23,E24,E25,E26)</f>
        <v>90900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&amp;CContracted Services | 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Q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5" min="3" style="0" width="52"/>
    <col collapsed="false" customWidth="true" hidden="false" outlineLevel="0" max="6" min="6" style="0" width="23"/>
    <col collapsed="false" customWidth="true" hidden="false" outlineLevel="0" max="7" min="7" style="0" width="20"/>
    <col collapsed="false" customWidth="true" hidden="false" outlineLevel="0" max="8" min="8" style="0" width="52"/>
    <col collapsed="false" customWidth="true" hidden="false" outlineLevel="0" max="9" min="9" style="0" width="25"/>
    <col collapsed="false" customWidth="true" hidden="false" outlineLevel="0" max="10" min="10" style="0" width="22"/>
    <col collapsed="false" customWidth="true" hidden="false" outlineLevel="0" max="11" min="11" style="0" width="52"/>
    <col collapsed="false" customWidth="true" hidden="false" outlineLevel="0" max="12" min="12" style="0" width="30"/>
    <col collapsed="false" customWidth="true" hidden="false" outlineLevel="0" max="13" min="13" style="0" width="27"/>
    <col collapsed="false" customWidth="true" hidden="false" outlineLevel="0" max="15" min="14" style="0" width="52"/>
    <col collapsed="false" customWidth="true" hidden="false" outlineLevel="0" max="17" min="16" style="0" width="10"/>
  </cols>
  <sheetData>
    <row r="3" customFormat="false" ht="19.7" hidden="false" customHeight="false" outlineLevel="0" collapsed="false">
      <c r="C3" s="1" t="s">
        <v>172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customFormat="false" ht="15" hidden="false" customHeight="false" outlineLevel="0" collapsed="false">
      <c r="C5" s="3" t="s">
        <v>173</v>
      </c>
    </row>
    <row r="6" customFormat="false" ht="15" hidden="false" customHeight="false" outlineLevel="0" collapsed="false">
      <c r="C6" s="4" t="s">
        <v>174</v>
      </c>
    </row>
    <row r="8" customFormat="false" ht="16.4" hidden="false" customHeight="false" outlineLevel="0" collapsed="false">
      <c r="C8" s="5" t="s">
        <v>175</v>
      </c>
      <c r="D8" s="5" t="s">
        <v>176</v>
      </c>
      <c r="E8" s="5" t="s">
        <v>177</v>
      </c>
      <c r="F8" s="5" t="s">
        <v>178</v>
      </c>
      <c r="G8" s="5" t="s">
        <v>179</v>
      </c>
      <c r="H8" s="5" t="s">
        <v>180</v>
      </c>
      <c r="I8" s="5" t="s">
        <v>181</v>
      </c>
      <c r="J8" s="5" t="s">
        <v>182</v>
      </c>
      <c r="K8" s="5" t="s">
        <v>183</v>
      </c>
      <c r="L8" s="5" t="s">
        <v>184</v>
      </c>
      <c r="M8" s="5" t="s">
        <v>185</v>
      </c>
      <c r="N8" s="5" t="s">
        <v>186</v>
      </c>
      <c r="O8" s="5" t="s">
        <v>187</v>
      </c>
    </row>
    <row r="9" customFormat="false" ht="61.15" hidden="false" customHeight="false" outlineLevel="0" collapsed="false">
      <c r="C9" s="7" t="s">
        <v>188</v>
      </c>
      <c r="D9" s="15" t="n">
        <v>10</v>
      </c>
      <c r="E9" s="7" t="s">
        <v>189</v>
      </c>
      <c r="F9" s="17" t="n">
        <v>0</v>
      </c>
      <c r="G9" s="15" t="n">
        <v>0</v>
      </c>
      <c r="H9" s="24" t="n">
        <f aca="false">D9*F9*G9</f>
        <v>0</v>
      </c>
      <c r="I9" s="17" t="n">
        <v>0</v>
      </c>
      <c r="J9" s="15" t="n">
        <v>0</v>
      </c>
      <c r="K9" s="24" t="n">
        <f aca="false">D9*I9*J9</f>
        <v>0</v>
      </c>
      <c r="L9" s="17" t="n">
        <v>1</v>
      </c>
      <c r="M9" s="15" t="n">
        <v>1</v>
      </c>
      <c r="N9" s="24" t="n">
        <f aca="false">D9*L9*M9</f>
        <v>10</v>
      </c>
      <c r="O9" s="7" t="s">
        <v>190</v>
      </c>
    </row>
    <row r="10" customFormat="false" ht="61.15" hidden="false" customHeight="false" outlineLevel="0" collapsed="false">
      <c r="C10" s="7" t="s">
        <v>191</v>
      </c>
      <c r="D10" s="15" t="n">
        <v>35</v>
      </c>
      <c r="E10" s="7" t="s">
        <v>192</v>
      </c>
      <c r="F10" s="17" t="n">
        <v>0.15</v>
      </c>
      <c r="G10" s="15" t="n">
        <v>1</v>
      </c>
      <c r="H10" s="24" t="n">
        <f aca="false">D10*F10*G10</f>
        <v>5.25</v>
      </c>
      <c r="I10" s="17" t="n">
        <v>0.143</v>
      </c>
      <c r="J10" s="15" t="n">
        <v>1</v>
      </c>
      <c r="K10" s="24" t="n">
        <f aca="false">D10*I10*J10</f>
        <v>5.005</v>
      </c>
      <c r="L10" s="17" t="n">
        <v>1</v>
      </c>
      <c r="M10" s="15" t="n">
        <v>1</v>
      </c>
      <c r="N10" s="24" t="n">
        <f aca="false">D10*L10*M10</f>
        <v>35</v>
      </c>
      <c r="O10" s="7" t="s">
        <v>190</v>
      </c>
    </row>
    <row r="11" customFormat="false" ht="61.15" hidden="false" customHeight="false" outlineLevel="0" collapsed="false">
      <c r="C11" s="7" t="s">
        <v>193</v>
      </c>
      <c r="D11" s="15" t="n">
        <v>30</v>
      </c>
      <c r="E11" s="7" t="s">
        <v>194</v>
      </c>
      <c r="F11" s="17" t="n">
        <v>0.25</v>
      </c>
      <c r="G11" s="15" t="n">
        <v>1</v>
      </c>
      <c r="H11" s="24" t="n">
        <f aca="false">D11*F11*G11</f>
        <v>7.5</v>
      </c>
      <c r="I11" s="17" t="n">
        <v>1</v>
      </c>
      <c r="J11" s="15" t="n">
        <v>2</v>
      </c>
      <c r="K11" s="24" t="n">
        <f aca="false">D11*I11*J11</f>
        <v>60</v>
      </c>
      <c r="L11" s="17" t="n">
        <v>1</v>
      </c>
      <c r="M11" s="15" t="n">
        <v>3</v>
      </c>
      <c r="N11" s="24" t="n">
        <f aca="false">D11*L11*M11</f>
        <v>90</v>
      </c>
      <c r="O11" s="7" t="s">
        <v>190</v>
      </c>
    </row>
    <row r="12" customFormat="false" ht="61.15" hidden="false" customHeight="false" outlineLevel="0" collapsed="false">
      <c r="C12" s="7" t="s">
        <v>195</v>
      </c>
      <c r="D12" s="15" t="n">
        <v>5</v>
      </c>
      <c r="E12" s="7" t="s">
        <v>196</v>
      </c>
      <c r="F12" s="17" t="n">
        <v>0</v>
      </c>
      <c r="G12" s="15" t="n">
        <v>0</v>
      </c>
      <c r="H12" s="24" t="n">
        <f aca="false">D12*F12*G12</f>
        <v>0</v>
      </c>
      <c r="I12" s="17" t="n">
        <v>0</v>
      </c>
      <c r="J12" s="15" t="n">
        <v>0</v>
      </c>
      <c r="K12" s="24" t="n">
        <f aca="false">D12*I12*J12</f>
        <v>0</v>
      </c>
      <c r="L12" s="17" t="n">
        <v>1</v>
      </c>
      <c r="M12" s="15" t="n">
        <v>1</v>
      </c>
      <c r="N12" s="24" t="n">
        <f aca="false">D12*L12*M12</f>
        <v>5</v>
      </c>
      <c r="O12" s="7" t="s">
        <v>190</v>
      </c>
    </row>
    <row r="13" customFormat="false" ht="61.15" hidden="false" customHeight="false" outlineLevel="0" collapsed="false">
      <c r="C13" s="7" t="s">
        <v>197</v>
      </c>
      <c r="D13" s="15" t="n">
        <v>4</v>
      </c>
      <c r="E13" s="7" t="s">
        <v>198</v>
      </c>
      <c r="F13" s="17" t="n">
        <v>0</v>
      </c>
      <c r="G13" s="15" t="n">
        <v>0</v>
      </c>
      <c r="H13" s="24" t="n">
        <f aca="false">D13*F13*G13</f>
        <v>0</v>
      </c>
      <c r="I13" s="17" t="n">
        <v>0</v>
      </c>
      <c r="J13" s="15" t="n">
        <v>0</v>
      </c>
      <c r="K13" s="24" t="n">
        <f aca="false">D13*I13*J13</f>
        <v>0</v>
      </c>
      <c r="L13" s="17" t="n">
        <v>1</v>
      </c>
      <c r="M13" s="15" t="n">
        <v>1</v>
      </c>
      <c r="N13" s="24" t="n">
        <f aca="false">D13*L13*M13</f>
        <v>4</v>
      </c>
      <c r="O13" s="7" t="s">
        <v>190</v>
      </c>
    </row>
    <row r="14" customFormat="false" ht="61.15" hidden="false" customHeight="false" outlineLevel="0" collapsed="false">
      <c r="C14" s="7" t="s">
        <v>199</v>
      </c>
      <c r="D14" s="15" t="n">
        <v>16</v>
      </c>
      <c r="E14" s="7" t="s">
        <v>200</v>
      </c>
      <c r="F14" s="17" t="n">
        <v>0.375</v>
      </c>
      <c r="G14" s="15" t="n">
        <v>1</v>
      </c>
      <c r="H14" s="24" t="n">
        <f aca="false">D14*F14*G14</f>
        <v>6</v>
      </c>
      <c r="I14" s="17" t="n">
        <v>1</v>
      </c>
      <c r="J14" s="15" t="n">
        <v>2</v>
      </c>
      <c r="K14" s="24" t="n">
        <f aca="false">D14*I14*J14</f>
        <v>32</v>
      </c>
      <c r="L14" s="17" t="n">
        <v>1</v>
      </c>
      <c r="M14" s="15" t="n">
        <v>3</v>
      </c>
      <c r="N14" s="24" t="n">
        <f aca="false">D14*L14*M14</f>
        <v>48</v>
      </c>
      <c r="O14" s="7" t="s">
        <v>190</v>
      </c>
    </row>
    <row r="15" customFormat="false" ht="61.15" hidden="false" customHeight="false" outlineLevel="0" collapsed="false">
      <c r="C15" s="7" t="s">
        <v>201</v>
      </c>
      <c r="D15" s="15" t="n">
        <v>8</v>
      </c>
      <c r="E15" s="7" t="s">
        <v>202</v>
      </c>
      <c r="F15" s="17" t="n">
        <v>0.15</v>
      </c>
      <c r="G15" s="15" t="n">
        <v>1</v>
      </c>
      <c r="H15" s="24" t="n">
        <f aca="false">D15*F15*G15</f>
        <v>1.2</v>
      </c>
      <c r="I15" s="17" t="n">
        <v>1</v>
      </c>
      <c r="J15" s="15" t="n">
        <v>2</v>
      </c>
      <c r="K15" s="24" t="n">
        <f aca="false">D15*I15*J15</f>
        <v>16</v>
      </c>
      <c r="L15" s="17" t="n">
        <v>1</v>
      </c>
      <c r="M15" s="15" t="n">
        <v>2</v>
      </c>
      <c r="N15" s="24" t="n">
        <f aca="false">D15*L15*M15</f>
        <v>16</v>
      </c>
      <c r="O15" s="7" t="s">
        <v>190</v>
      </c>
    </row>
    <row r="16" customFormat="false" ht="15" hidden="false" customHeight="false" outlineLevel="0" collapsed="false">
      <c r="C16" s="11" t="s">
        <v>203</v>
      </c>
      <c r="D16" s="22" t="n">
        <f aca="false">SUM(D9:D15)</f>
        <v>108</v>
      </c>
      <c r="E16" s="11"/>
      <c r="F16" s="11"/>
      <c r="G16" s="11"/>
      <c r="H16" s="22" t="n">
        <f aca="false">SUM(H9:H15)</f>
        <v>19.95</v>
      </c>
      <c r="I16" s="11"/>
      <c r="J16" s="11"/>
      <c r="K16" s="22" t="n">
        <f aca="false">SUM(K9:K15)</f>
        <v>113.005</v>
      </c>
      <c r="L16" s="11"/>
      <c r="M16" s="11"/>
      <c r="N16" s="22" t="n">
        <f aca="false">SUM(N9:N15)</f>
        <v>208</v>
      </c>
    </row>
    <row r="17" customFormat="false" ht="15" hidden="false" customHeight="false" outlineLevel="0" collapsed="false">
      <c r="C17" s="0" t="s">
        <v>204</v>
      </c>
      <c r="H17" s="24" t="n">
        <f aca="false">D9*F9+D10*F10+D11*F11+D12*F12+D13*F13+D14*F14+D15*F15</f>
        <v>19.95</v>
      </c>
      <c r="K17" s="24" t="n">
        <f aca="false">D9*I9+D10*I10+D11*I11+D12*I12+D13*I13+D14*I14+D15*I15</f>
        <v>59.005</v>
      </c>
      <c r="N17" s="24" t="n">
        <f aca="false">D9*L9+D10*L10+D11*L11+D12*L12+D13*L13+D14*L14+D15*L15</f>
        <v>108</v>
      </c>
    </row>
    <row r="18" customFormat="false" ht="15" hidden="false" customHeight="false" outlineLevel="0" collapsed="false">
      <c r="C18" s="0" t="s">
        <v>205</v>
      </c>
      <c r="H18" s="24" t="n">
        <f aca="false">$D$16-H17</f>
        <v>88.05</v>
      </c>
      <c r="K18" s="24" t="n">
        <f aca="false">$D$16-K17</f>
        <v>48.995</v>
      </c>
      <c r="N18" s="24" t="n">
        <f aca="false">$D$16-N17</f>
        <v>0</v>
      </c>
    </row>
    <row r="20" customFormat="false" ht="16.4" hidden="false" customHeight="true" outlineLevel="0" collapsed="false">
      <c r="C20" s="0" t="s">
        <v>7</v>
      </c>
      <c r="D20" s="25" t="s">
        <v>206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</sheetData>
  <mergeCells count="1">
    <mergeCell ref="D20:O20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&amp;COperating Coverage | 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L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8" min="3" style="0" width="52"/>
    <col collapsed="false" customWidth="true" hidden="false" outlineLevel="0" max="12" min="9" style="0" width="10"/>
  </cols>
  <sheetData>
    <row r="3" customFormat="false" ht="19.7" hidden="false" customHeight="false" outlineLevel="0" collapsed="false">
      <c r="C3" s="1" t="s">
        <v>207</v>
      </c>
      <c r="D3" s="2"/>
      <c r="E3" s="2"/>
      <c r="F3" s="2"/>
      <c r="G3" s="2"/>
      <c r="H3" s="2"/>
      <c r="I3" s="2"/>
      <c r="J3" s="2"/>
      <c r="K3" s="2"/>
      <c r="L3" s="2"/>
    </row>
    <row r="5" customFormat="false" ht="15" hidden="false" customHeight="false" outlineLevel="0" collapsed="false">
      <c r="C5" s="3" t="s">
        <v>208</v>
      </c>
    </row>
    <row r="6" customFormat="false" ht="15" hidden="false" customHeight="false" outlineLevel="0" collapsed="false">
      <c r="C6" s="4" t="s">
        <v>209</v>
      </c>
    </row>
    <row r="8" customFormat="false" ht="16.4" hidden="false" customHeight="false" outlineLevel="0" collapsed="false">
      <c r="C8" s="5" t="s">
        <v>210</v>
      </c>
      <c r="D8" s="5" t="s">
        <v>4</v>
      </c>
      <c r="E8" s="5" t="s">
        <v>5</v>
      </c>
      <c r="F8" s="5" t="s">
        <v>6</v>
      </c>
      <c r="G8" s="5" t="s">
        <v>211</v>
      </c>
      <c r="H8" s="5" t="s">
        <v>212</v>
      </c>
    </row>
    <row r="9" customFormat="false" ht="31.3" hidden="false" customHeight="false" outlineLevel="0" collapsed="false">
      <c r="C9" s="7" t="s">
        <v>188</v>
      </c>
      <c r="D9" s="7" t="s">
        <v>213</v>
      </c>
      <c r="E9" s="7" t="s">
        <v>214</v>
      </c>
      <c r="F9" s="7" t="s">
        <v>215</v>
      </c>
      <c r="G9" s="7" t="s">
        <v>216</v>
      </c>
      <c r="H9" s="7" t="s">
        <v>217</v>
      </c>
    </row>
    <row r="10" customFormat="false" ht="31.3" hidden="false" customHeight="false" outlineLevel="0" collapsed="false">
      <c r="C10" s="7" t="s">
        <v>191</v>
      </c>
      <c r="D10" s="7" t="s">
        <v>218</v>
      </c>
      <c r="E10" s="7" t="s">
        <v>219</v>
      </c>
      <c r="F10" s="7" t="s">
        <v>220</v>
      </c>
      <c r="G10" s="7" t="s">
        <v>221</v>
      </c>
      <c r="H10" s="7" t="s">
        <v>222</v>
      </c>
    </row>
    <row r="11" customFormat="false" ht="31.3" hidden="false" customHeight="false" outlineLevel="0" collapsed="false">
      <c r="C11" s="7" t="s">
        <v>193</v>
      </c>
      <c r="D11" s="7" t="s">
        <v>223</v>
      </c>
      <c r="E11" s="7" t="s">
        <v>224</v>
      </c>
      <c r="F11" s="7" t="s">
        <v>225</v>
      </c>
      <c r="G11" s="7" t="s">
        <v>226</v>
      </c>
      <c r="H11" s="7" t="s">
        <v>227</v>
      </c>
    </row>
    <row r="12" customFormat="false" ht="16.4" hidden="false" customHeight="false" outlineLevel="0" collapsed="false">
      <c r="C12" s="7" t="s">
        <v>195</v>
      </c>
      <c r="D12" s="7" t="s">
        <v>228</v>
      </c>
      <c r="E12" s="7" t="s">
        <v>229</v>
      </c>
      <c r="F12" s="7" t="s">
        <v>230</v>
      </c>
      <c r="G12" s="7" t="s">
        <v>231</v>
      </c>
      <c r="H12" s="7" t="s">
        <v>232</v>
      </c>
    </row>
    <row r="13" customFormat="false" ht="16.4" hidden="false" customHeight="false" outlineLevel="0" collapsed="false">
      <c r="C13" s="7" t="s">
        <v>197</v>
      </c>
      <c r="D13" s="7" t="s">
        <v>233</v>
      </c>
      <c r="E13" s="7" t="s">
        <v>234</v>
      </c>
      <c r="F13" s="7" t="s">
        <v>235</v>
      </c>
      <c r="G13" s="7" t="s">
        <v>236</v>
      </c>
      <c r="H13" s="7" t="s">
        <v>237</v>
      </c>
    </row>
    <row r="14" customFormat="false" ht="16.4" hidden="false" customHeight="false" outlineLevel="0" collapsed="false">
      <c r="C14" s="7" t="s">
        <v>199</v>
      </c>
      <c r="D14" s="7" t="s">
        <v>238</v>
      </c>
      <c r="E14" s="7" t="s">
        <v>239</v>
      </c>
      <c r="F14" s="7" t="s">
        <v>240</v>
      </c>
      <c r="G14" s="7" t="s">
        <v>241</v>
      </c>
      <c r="H14" s="7" t="s">
        <v>242</v>
      </c>
    </row>
    <row r="15" customFormat="false" ht="16.4" hidden="false" customHeight="false" outlineLevel="0" collapsed="false">
      <c r="C15" s="7" t="s">
        <v>201</v>
      </c>
      <c r="D15" s="7" t="s">
        <v>243</v>
      </c>
      <c r="E15" s="7" t="s">
        <v>244</v>
      </c>
      <c r="F15" s="7" t="s">
        <v>245</v>
      </c>
      <c r="G15" s="7" t="s">
        <v>246</v>
      </c>
      <c r="H15" s="7" t="s">
        <v>247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&amp;CShift Blocks | 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L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9" min="3" style="0" width="52"/>
    <col collapsed="false" customWidth="true" hidden="false" outlineLevel="0" max="12" min="10" style="0" width="10"/>
  </cols>
  <sheetData>
    <row r="3" customFormat="false" ht="19.7" hidden="false" customHeight="false" outlineLevel="0" collapsed="false">
      <c r="C3" s="1" t="s">
        <v>248</v>
      </c>
      <c r="D3" s="2"/>
      <c r="E3" s="2"/>
      <c r="F3" s="2"/>
      <c r="G3" s="2"/>
      <c r="H3" s="2"/>
      <c r="I3" s="2"/>
      <c r="J3" s="2"/>
      <c r="K3" s="2"/>
      <c r="L3" s="2"/>
    </row>
    <row r="5" customFormat="false" ht="15" hidden="false" customHeight="false" outlineLevel="0" collapsed="false">
      <c r="C5" s="3" t="s">
        <v>249</v>
      </c>
    </row>
    <row r="6" customFormat="false" ht="15" hidden="false" customHeight="false" outlineLevel="0" collapsed="false">
      <c r="C6" s="4" t="s">
        <v>250</v>
      </c>
    </row>
    <row r="8" customFormat="false" ht="16.4" hidden="false" customHeight="false" outlineLevel="0" collapsed="false">
      <c r="C8" s="5" t="s">
        <v>251</v>
      </c>
      <c r="D8" s="5" t="s">
        <v>252</v>
      </c>
      <c r="E8" s="5" t="s">
        <v>253</v>
      </c>
      <c r="F8" s="5" t="s">
        <v>254</v>
      </c>
      <c r="G8" s="5" t="s">
        <v>255</v>
      </c>
      <c r="H8" s="5" t="s">
        <v>256</v>
      </c>
      <c r="I8" s="5" t="s">
        <v>257</v>
      </c>
    </row>
    <row r="9" customFormat="false" ht="31.3" hidden="false" customHeight="false" outlineLevel="0" collapsed="false">
      <c r="C9" s="7" t="s">
        <v>258</v>
      </c>
      <c r="D9" s="7" t="s">
        <v>259</v>
      </c>
      <c r="E9" s="7" t="s">
        <v>260</v>
      </c>
      <c r="F9" s="7" t="s">
        <v>261</v>
      </c>
      <c r="G9" s="7" t="s">
        <v>262</v>
      </c>
      <c r="H9" s="7" t="s">
        <v>263</v>
      </c>
      <c r="I9" s="7" t="s">
        <v>264</v>
      </c>
    </row>
    <row r="10" customFormat="false" ht="31.3" hidden="false" customHeight="false" outlineLevel="0" collapsed="false">
      <c r="C10" s="7" t="s">
        <v>265</v>
      </c>
      <c r="D10" s="7" t="s">
        <v>266</v>
      </c>
      <c r="E10" s="7" t="s">
        <v>267</v>
      </c>
      <c r="F10" s="7" t="s">
        <v>268</v>
      </c>
      <c r="G10" s="7" t="s">
        <v>269</v>
      </c>
      <c r="H10" s="7" t="s">
        <v>270</v>
      </c>
      <c r="I10" s="7" t="s">
        <v>271</v>
      </c>
    </row>
    <row r="11" customFormat="false" ht="31.3" hidden="false" customHeight="false" outlineLevel="0" collapsed="false">
      <c r="C11" s="7" t="s">
        <v>272</v>
      </c>
      <c r="D11" s="7" t="s">
        <v>273</v>
      </c>
      <c r="E11" s="7" t="s">
        <v>274</v>
      </c>
      <c r="F11" s="7" t="s">
        <v>275</v>
      </c>
      <c r="G11" s="7" t="s">
        <v>276</v>
      </c>
      <c r="H11" s="7" t="s">
        <v>277</v>
      </c>
      <c r="I11" s="7" t="s">
        <v>278</v>
      </c>
    </row>
    <row r="12" customFormat="false" ht="31.3" hidden="false" customHeight="false" outlineLevel="0" collapsed="false">
      <c r="C12" s="7" t="s">
        <v>279</v>
      </c>
      <c r="D12" s="7" t="s">
        <v>280</v>
      </c>
      <c r="E12" s="7" t="s">
        <v>281</v>
      </c>
      <c r="F12" s="7" t="s">
        <v>282</v>
      </c>
      <c r="G12" s="7" t="s">
        <v>283</v>
      </c>
      <c r="H12" s="7" t="s">
        <v>284</v>
      </c>
      <c r="I12" s="7" t="s">
        <v>285</v>
      </c>
    </row>
    <row r="13" customFormat="false" ht="31.3" hidden="false" customHeight="false" outlineLevel="0" collapsed="false">
      <c r="C13" s="7" t="s">
        <v>286</v>
      </c>
      <c r="D13" s="7" t="s">
        <v>287</v>
      </c>
      <c r="E13" s="7" t="s">
        <v>288</v>
      </c>
      <c r="F13" s="7" t="s">
        <v>289</v>
      </c>
      <c r="G13" s="7" t="s">
        <v>290</v>
      </c>
      <c r="H13" s="7" t="s">
        <v>291</v>
      </c>
      <c r="I13" s="7" t="s">
        <v>292</v>
      </c>
    </row>
    <row r="14" customFormat="false" ht="31.3" hidden="false" customHeight="false" outlineLevel="0" collapsed="false">
      <c r="C14" s="7" t="s">
        <v>293</v>
      </c>
      <c r="D14" s="7" t="s">
        <v>294</v>
      </c>
      <c r="E14" s="7" t="s">
        <v>295</v>
      </c>
      <c r="F14" s="7" t="s">
        <v>296</v>
      </c>
      <c r="G14" s="7" t="s">
        <v>297</v>
      </c>
      <c r="H14" s="7" t="s">
        <v>298</v>
      </c>
      <c r="I14" s="7" t="s">
        <v>299</v>
      </c>
    </row>
    <row r="15" customFormat="false" ht="31.3" hidden="false" customHeight="false" outlineLevel="0" collapsed="false">
      <c r="C15" s="7" t="s">
        <v>300</v>
      </c>
      <c r="D15" s="7" t="s">
        <v>301</v>
      </c>
      <c r="E15" s="7" t="s">
        <v>302</v>
      </c>
      <c r="F15" s="7" t="s">
        <v>303</v>
      </c>
      <c r="G15" s="7" t="s">
        <v>304</v>
      </c>
      <c r="H15" s="7" t="s">
        <v>305</v>
      </c>
      <c r="I15" s="7" t="s">
        <v>306</v>
      </c>
    </row>
    <row r="16" customFormat="false" ht="31.3" hidden="false" customHeight="false" outlineLevel="0" collapsed="false">
      <c r="C16" s="7" t="s">
        <v>307</v>
      </c>
      <c r="D16" s="7" t="s">
        <v>308</v>
      </c>
      <c r="E16" s="7" t="s">
        <v>309</v>
      </c>
      <c r="F16" s="7" t="s">
        <v>310</v>
      </c>
      <c r="G16" s="7" t="s">
        <v>311</v>
      </c>
      <c r="H16" s="7" t="s">
        <v>312</v>
      </c>
      <c r="I16" s="7" t="s">
        <v>313</v>
      </c>
    </row>
    <row r="17" customFormat="false" ht="31.3" hidden="false" customHeight="false" outlineLevel="0" collapsed="false">
      <c r="C17" s="7" t="s">
        <v>314</v>
      </c>
      <c r="D17" s="7" t="s">
        <v>315</v>
      </c>
      <c r="E17" s="7" t="s">
        <v>316</v>
      </c>
      <c r="F17" s="7" t="s">
        <v>317</v>
      </c>
      <c r="G17" s="7" t="s">
        <v>318</v>
      </c>
      <c r="H17" s="7" t="s">
        <v>319</v>
      </c>
      <c r="I17" s="7" t="s">
        <v>320</v>
      </c>
    </row>
    <row r="18" customFormat="false" ht="31.3" hidden="false" customHeight="false" outlineLevel="0" collapsed="false">
      <c r="C18" s="7" t="s">
        <v>321</v>
      </c>
      <c r="D18" s="7" t="s">
        <v>322</v>
      </c>
      <c r="E18" s="7" t="s">
        <v>323</v>
      </c>
      <c r="F18" s="7" t="s">
        <v>324</v>
      </c>
      <c r="G18" s="7" t="s">
        <v>325</v>
      </c>
      <c r="H18" s="7" t="s">
        <v>326</v>
      </c>
      <c r="I18" s="7" t="s">
        <v>327</v>
      </c>
    </row>
    <row r="19" customFormat="false" ht="31.3" hidden="false" customHeight="false" outlineLevel="0" collapsed="false">
      <c r="C19" s="7" t="s">
        <v>328</v>
      </c>
      <c r="D19" s="7" t="s">
        <v>329</v>
      </c>
      <c r="E19" s="7" t="s">
        <v>330</v>
      </c>
      <c r="F19" s="7" t="s">
        <v>331</v>
      </c>
      <c r="G19" s="7" t="s">
        <v>332</v>
      </c>
      <c r="H19" s="7" t="s">
        <v>333</v>
      </c>
      <c r="I19" s="7" t="s">
        <v>334</v>
      </c>
    </row>
    <row r="20" customFormat="false" ht="31.3" hidden="false" customHeight="false" outlineLevel="0" collapsed="false">
      <c r="C20" s="7" t="s">
        <v>335</v>
      </c>
      <c r="D20" s="7" t="s">
        <v>336</v>
      </c>
      <c r="E20" s="7" t="s">
        <v>337</v>
      </c>
      <c r="F20" s="7" t="s">
        <v>338</v>
      </c>
      <c r="G20" s="7" t="s">
        <v>339</v>
      </c>
      <c r="H20" s="7" t="s">
        <v>340</v>
      </c>
      <c r="I20" s="7" t="s">
        <v>341</v>
      </c>
    </row>
    <row r="21" customFormat="false" ht="16.4" hidden="false" customHeight="false" outlineLevel="0" collapsed="false">
      <c r="C21" s="7" t="s">
        <v>342</v>
      </c>
      <c r="D21" s="7" t="s">
        <v>343</v>
      </c>
      <c r="E21" s="7" t="s">
        <v>344</v>
      </c>
      <c r="F21" s="7" t="s">
        <v>345</v>
      </c>
      <c r="G21" s="7" t="s">
        <v>346</v>
      </c>
      <c r="H21" s="7" t="s">
        <v>347</v>
      </c>
      <c r="I21" s="7" t="s">
        <v>348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&amp;CDuty Ownership | 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N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52"/>
    <col collapsed="false" customWidth="true" hidden="false" outlineLevel="0" max="4" min="4" style="0" width="33"/>
    <col collapsed="false" customWidth="true" hidden="false" outlineLevel="0" max="9" min="5" style="0" width="52"/>
    <col collapsed="false" customWidth="true" hidden="false" outlineLevel="0" max="10" min="10" style="0" width="41"/>
    <col collapsed="false" customWidth="true" hidden="false" outlineLevel="0" max="11" min="11" style="0" width="42"/>
    <col collapsed="false" customWidth="true" hidden="false" outlineLevel="0" max="12" min="12" style="0" width="48"/>
    <col collapsed="false" customWidth="true" hidden="false" outlineLevel="0" max="13" min="13" style="0" width="30"/>
    <col collapsed="false" customWidth="true" hidden="false" outlineLevel="0" max="14" min="14" style="0" width="10"/>
  </cols>
  <sheetData>
    <row r="3" customFormat="false" ht="19.7" hidden="false" customHeight="false" outlineLevel="0" collapsed="false">
      <c r="C3" s="1" t="s">
        <v>349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5" customFormat="false" ht="15" hidden="false" customHeight="false" outlineLevel="0" collapsed="false">
      <c r="C5" s="3" t="s">
        <v>350</v>
      </c>
    </row>
    <row r="6" customFormat="false" ht="15" hidden="false" customHeight="false" outlineLevel="0" collapsed="false">
      <c r="C6" s="4" t="s">
        <v>351</v>
      </c>
    </row>
    <row r="8" customFormat="false" ht="16.4" hidden="false" customHeight="false" outlineLevel="0" collapsed="false">
      <c r="C8" s="5" t="s">
        <v>352</v>
      </c>
      <c r="D8" s="5" t="s">
        <v>353</v>
      </c>
      <c r="E8" s="5" t="s">
        <v>354</v>
      </c>
      <c r="F8" s="5" t="s">
        <v>355</v>
      </c>
      <c r="G8" s="5" t="s">
        <v>356</v>
      </c>
      <c r="H8" s="5" t="s">
        <v>357</v>
      </c>
      <c r="I8" s="5" t="s">
        <v>358</v>
      </c>
      <c r="J8" s="5" t="s">
        <v>359</v>
      </c>
      <c r="K8" s="5" t="s">
        <v>360</v>
      </c>
      <c r="L8" s="5" t="s">
        <v>361</v>
      </c>
      <c r="M8" s="5" t="s">
        <v>362</v>
      </c>
    </row>
    <row r="9" customFormat="false" ht="16.4" hidden="false" customHeight="false" outlineLevel="0" collapsed="false">
      <c r="C9" s="7" t="s">
        <v>363</v>
      </c>
      <c r="D9" s="7" t="s">
        <v>364</v>
      </c>
      <c r="E9" s="7" t="s">
        <v>365</v>
      </c>
      <c r="F9" s="7" t="s">
        <v>366</v>
      </c>
      <c r="G9" s="7" t="s">
        <v>367</v>
      </c>
      <c r="H9" s="7" t="s">
        <v>368</v>
      </c>
      <c r="I9" s="7" t="s">
        <v>369</v>
      </c>
      <c r="J9" s="7" t="s">
        <v>364</v>
      </c>
      <c r="K9" s="7" t="s">
        <v>364</v>
      </c>
      <c r="L9" s="7" t="s">
        <v>370</v>
      </c>
      <c r="M9" s="7" t="s">
        <v>92</v>
      </c>
    </row>
    <row r="10" customFormat="false" ht="16.4" hidden="false" customHeight="false" outlineLevel="0" collapsed="false">
      <c r="C10" s="7" t="s">
        <v>371</v>
      </c>
      <c r="D10" s="7" t="s">
        <v>364</v>
      </c>
      <c r="E10" s="7" t="s">
        <v>372</v>
      </c>
      <c r="F10" s="7" t="s">
        <v>373</v>
      </c>
      <c r="G10" s="7" t="s">
        <v>374</v>
      </c>
      <c r="H10" s="7" t="s">
        <v>375</v>
      </c>
      <c r="I10" s="7" t="s">
        <v>376</v>
      </c>
      <c r="J10" s="7" t="s">
        <v>364</v>
      </c>
      <c r="K10" s="7" t="s">
        <v>377</v>
      </c>
      <c r="L10" s="7" t="s">
        <v>378</v>
      </c>
      <c r="M10" s="7" t="s">
        <v>379</v>
      </c>
    </row>
    <row r="11" customFormat="false" ht="16.4" hidden="false" customHeight="false" outlineLevel="0" collapsed="false">
      <c r="C11" s="7" t="s">
        <v>380</v>
      </c>
      <c r="D11" s="7" t="s">
        <v>364</v>
      </c>
      <c r="E11" s="7" t="s">
        <v>381</v>
      </c>
      <c r="F11" s="7" t="s">
        <v>382</v>
      </c>
      <c r="G11" s="7" t="s">
        <v>383</v>
      </c>
      <c r="H11" s="7" t="s">
        <v>384</v>
      </c>
      <c r="I11" s="7" t="s">
        <v>385</v>
      </c>
      <c r="J11" s="7" t="s">
        <v>386</v>
      </c>
      <c r="K11" s="7" t="s">
        <v>377</v>
      </c>
      <c r="L11" s="7" t="s">
        <v>387</v>
      </c>
      <c r="M11" s="7" t="s">
        <v>388</v>
      </c>
    </row>
    <row r="12" customFormat="false" ht="31.3" hidden="false" customHeight="false" outlineLevel="0" collapsed="false">
      <c r="C12" s="7" t="s">
        <v>389</v>
      </c>
      <c r="D12" s="7" t="s">
        <v>364</v>
      </c>
      <c r="E12" s="7" t="s">
        <v>390</v>
      </c>
      <c r="F12" s="7" t="s">
        <v>391</v>
      </c>
      <c r="G12" s="7" t="s">
        <v>392</v>
      </c>
      <c r="H12" s="7" t="s">
        <v>393</v>
      </c>
      <c r="I12" s="7" t="s">
        <v>394</v>
      </c>
      <c r="J12" s="7" t="s">
        <v>395</v>
      </c>
      <c r="K12" s="7" t="s">
        <v>396</v>
      </c>
      <c r="L12" s="7" t="s">
        <v>397</v>
      </c>
      <c r="M12" s="7" t="s">
        <v>398</v>
      </c>
    </row>
    <row r="13" customFormat="false" ht="16.4" hidden="false" customHeight="false" outlineLevel="0" collapsed="false">
      <c r="C13" s="7" t="s">
        <v>399</v>
      </c>
      <c r="D13" s="7" t="s">
        <v>364</v>
      </c>
      <c r="E13" s="7" t="s">
        <v>400</v>
      </c>
      <c r="F13" s="7" t="s">
        <v>401</v>
      </c>
      <c r="G13" s="7" t="s">
        <v>392</v>
      </c>
      <c r="H13" s="7" t="s">
        <v>402</v>
      </c>
      <c r="I13" s="7" t="s">
        <v>403</v>
      </c>
      <c r="J13" s="7" t="s">
        <v>404</v>
      </c>
      <c r="K13" s="7" t="s">
        <v>405</v>
      </c>
      <c r="L13" s="7" t="s">
        <v>406</v>
      </c>
      <c r="M13" s="7" t="s">
        <v>379</v>
      </c>
    </row>
    <row r="14" customFormat="false" ht="31.3" hidden="false" customHeight="false" outlineLevel="0" collapsed="false">
      <c r="C14" s="7" t="s">
        <v>407</v>
      </c>
      <c r="D14" s="7" t="s">
        <v>408</v>
      </c>
      <c r="E14" s="7" t="s">
        <v>409</v>
      </c>
      <c r="F14" s="7" t="s">
        <v>410</v>
      </c>
      <c r="G14" s="7" t="s">
        <v>411</v>
      </c>
      <c r="H14" s="7" t="s">
        <v>412</v>
      </c>
      <c r="I14" s="7" t="s">
        <v>413</v>
      </c>
      <c r="J14" s="7" t="s">
        <v>414</v>
      </c>
      <c r="K14" s="7" t="s">
        <v>415</v>
      </c>
      <c r="L14" s="7" t="s">
        <v>416</v>
      </c>
      <c r="M14" s="7" t="s">
        <v>417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&amp;CTraining Matrix | 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C3:J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20"/>
    <col collapsed="false" customWidth="true" hidden="false" outlineLevel="0" max="3" min="3" style="0" width="52"/>
    <col collapsed="false" customWidth="true" hidden="false" outlineLevel="0" max="4" min="4" style="0" width="19"/>
    <col collapsed="false" customWidth="true" hidden="false" outlineLevel="0" max="8" min="5" style="0" width="52"/>
    <col collapsed="false" customWidth="true" hidden="false" outlineLevel="0" max="10" min="9" style="0" width="10"/>
  </cols>
  <sheetData>
    <row r="3" customFormat="false" ht="19.7" hidden="false" customHeight="false" outlineLevel="0" collapsed="false">
      <c r="C3" s="1" t="s">
        <v>418</v>
      </c>
      <c r="D3" s="2"/>
      <c r="E3" s="2"/>
      <c r="F3" s="2"/>
      <c r="G3" s="2"/>
      <c r="H3" s="2"/>
      <c r="I3" s="2"/>
      <c r="J3" s="2"/>
    </row>
    <row r="5" customFormat="false" ht="15" hidden="false" customHeight="false" outlineLevel="0" collapsed="false">
      <c r="C5" s="3" t="s">
        <v>419</v>
      </c>
    </row>
    <row r="6" customFormat="false" ht="15" hidden="false" customHeight="false" outlineLevel="0" collapsed="false">
      <c r="C6" s="4" t="s">
        <v>420</v>
      </c>
    </row>
    <row r="8" customFormat="false" ht="16.4" hidden="false" customHeight="false" outlineLevel="0" collapsed="false">
      <c r="C8" s="5" t="s">
        <v>421</v>
      </c>
      <c r="D8" s="5" t="s">
        <v>422</v>
      </c>
      <c r="E8" s="5" t="s">
        <v>41</v>
      </c>
      <c r="F8" s="5" t="s">
        <v>423</v>
      </c>
      <c r="G8" s="5" t="s">
        <v>424</v>
      </c>
      <c r="H8" s="5" t="s">
        <v>425</v>
      </c>
    </row>
    <row r="9" customFormat="false" ht="31.3" hidden="false" customHeight="false" outlineLevel="0" collapsed="false">
      <c r="C9" s="7" t="s">
        <v>426</v>
      </c>
      <c r="D9" s="7" t="s">
        <v>427</v>
      </c>
      <c r="E9" s="7" t="s">
        <v>428</v>
      </c>
      <c r="F9" s="7" t="s">
        <v>429</v>
      </c>
      <c r="G9" s="7" t="s">
        <v>430</v>
      </c>
      <c r="H9" s="7" t="s">
        <v>431</v>
      </c>
    </row>
    <row r="10" customFormat="false" ht="31.3" hidden="false" customHeight="false" outlineLevel="0" collapsed="false">
      <c r="C10" s="7" t="s">
        <v>432</v>
      </c>
      <c r="D10" s="7" t="s">
        <v>433</v>
      </c>
      <c r="E10" s="7" t="s">
        <v>434</v>
      </c>
      <c r="F10" s="7" t="s">
        <v>435</v>
      </c>
      <c r="G10" s="7" t="s">
        <v>436</v>
      </c>
      <c r="H10" s="7" t="s">
        <v>437</v>
      </c>
    </row>
    <row r="11" customFormat="false" ht="31.3" hidden="false" customHeight="false" outlineLevel="0" collapsed="false">
      <c r="C11" s="7" t="s">
        <v>432</v>
      </c>
      <c r="D11" s="7" t="s">
        <v>438</v>
      </c>
      <c r="E11" s="7" t="s">
        <v>439</v>
      </c>
      <c r="F11" s="7" t="s">
        <v>440</v>
      </c>
      <c r="G11" s="7" t="s">
        <v>441</v>
      </c>
      <c r="H11" s="7" t="s">
        <v>437</v>
      </c>
    </row>
    <row r="12" customFormat="false" ht="31.3" hidden="false" customHeight="false" outlineLevel="0" collapsed="false">
      <c r="C12" s="7" t="s">
        <v>442</v>
      </c>
      <c r="D12" s="7" t="s">
        <v>443</v>
      </c>
      <c r="E12" s="7" t="s">
        <v>444</v>
      </c>
      <c r="F12" s="7" t="s">
        <v>445</v>
      </c>
      <c r="G12" s="7" t="s">
        <v>446</v>
      </c>
      <c r="H12" s="7" t="s">
        <v>447</v>
      </c>
    </row>
  </sheetData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&amp;CUttoxeter Benchmark |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2026-08-07T14:34:51Z</dcterms:created>
  <dc:creator>openpyxl</dc:creator>
  <dc:description/>
  <dc:language>en-US</dc:language>
  <cp:lastModifiedBy/>
  <dcterms:modified xsi:type="dcterms:W3CDTF">2026-08-07T14:34:51Z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