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comments7.xml" ContentType="application/vnd.openxmlformats-officedocument.spreadsheetml.comment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9.xml.rels" ContentType="application/vnd.openxmlformats-package.relationships+xml"/>
  <Override PartName="/xl/worksheets/_rels/sheet7.xml.rels" ContentType="application/vnd.openxmlformats-package.relationships+xml"/>
  <Override PartName="/xl/worksheets/_rels/sheet6.xml.rels" ContentType="application/vnd.openxmlformats-package.relationships+xml"/>
  <Override PartName="/xl/worksheets/_rels/sheet2.xml.rels" ContentType="application/vnd.openxmlformats-package.relationship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comments9.xml" ContentType="application/vnd.openxmlformats-officedocument.spreadsheetml.comments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vmlDrawing3.vml" ContentType="application/vnd.openxmlformats-officedocument.vmlDrawing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drawings/drawing2.xml" ContentType="application/vnd.openxmlformats-officedocument.drawing+xml"/>
  <Override PartName="/xl/drawings/vmlDrawing4.vml" ContentType="application/vnd.openxmlformats-officedocument.vmlDrawing"/>
  <Override PartName="/xl/comments6.xml" ContentType="application/vnd.openxmlformats-officedocument.spreadsheetml.comment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Decision Summary" sheetId="1" state="visible" r:id="rId3"/>
    <sheet name="Inputs" sheetId="2" state="visible" r:id="rId4"/>
    <sheet name="Scenario Economics" sheetId="3" state="visible" r:id="rId5"/>
    <sheet name="Pilot Capex" sheetId="4" state="visible" r:id="rId6"/>
    <sheet name="5Y Procurement" sheetId="5" state="visible" r:id="rId7"/>
    <sheet name="Sensitivity" sheetId="6" state="visible" r:id="rId8"/>
    <sheet name="Supplier Matrix" sheetId="7" state="visible" r:id="rId9"/>
    <sheet name="SLA &amp; Faults" sheetId="8" state="visible" r:id="rId10"/>
    <sheet name="Sources" sheetId="9" state="visible" r:id="rId11"/>
  </sheets>
  <definedNames>
    <definedName function="false" hidden="false" localSheetId="4" name="_xlnm.Print_Area" vbProcedure="false">'5Y Procurement'!$B$2:$K$14</definedName>
    <definedName function="false" hidden="false" localSheetId="0" name="_xlnm.Print_Area" vbProcedure="false">'Decision Summary'!$B$2:$J$37</definedName>
    <definedName function="false" hidden="false" localSheetId="1" name="_xlnm.Print_Area" vbProcedure="false">Inputs!$B$2:$I$58</definedName>
    <definedName function="false" hidden="true" localSheetId="1" name="_xlnm._FilterDatabase" vbProcedure="false">Inputs!$C$8:$I$58</definedName>
    <definedName function="false" hidden="false" localSheetId="3" name="_xlnm.Print_Area" vbProcedure="false">'Pilot Capex'!$B$2:$G$21</definedName>
    <definedName function="false" hidden="false" localSheetId="2" name="_xlnm.Print_Area" vbProcedure="false">'Scenario Economics'!$B$2:$G$22</definedName>
    <definedName function="false" hidden="false" localSheetId="5" name="_xlnm.Print_Area" vbProcedure="false">Sensitivity!$B$2:$J$19</definedName>
    <definedName function="false" hidden="false" localSheetId="7" name="_xlnm.Print_Area" vbProcedure="false">'SLA &amp; Faults'!$B$2:$L$19</definedName>
    <definedName function="false" hidden="false" localSheetId="8" name="_xlnm.Print_Area" vbProcedure="false">Sources!$B$2:$H$32</definedName>
    <definedName function="false" hidden="true" localSheetId="8" name="_xlnm._FilterDatabase" vbProcedure="false">Sources!$C$8:$H$32</definedName>
    <definedName function="false" hidden="false" localSheetId="6" name="_xlnm.Print_Area" vbProcedure="false">'Supplier Matrix'!$B$2:$L$20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F9" authorId="0">
      <text>
        <r>
          <rPr>
            <sz val="10"/>
            <rFont val="Arial"/>
            <family val="2"/>
          </rPr>
          <t xml:space="preserve">Management planning range. Base mirrors the six-court planning benchmark at Your Padel Uttoxeter; current website advertises seven courts.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7</xdr:row>
                <xdr:rowOff>6</xdr:rowOff>
              </xdr:to>
            </anchor>
          </commentPr>
        </mc:Choice>
        <mc:Fallback/>
      </mc:AlternateContent>
    </comment>
    <comment ref="F10" authorId="0">
      <text>
        <r>
          <rPr>
            <sz val="10"/>
            <rFont val="Arial"/>
            <family val="2"/>
          </rPr>
          <t xml:space="preserve">Management assumption for a year-round indoor venue, allowing planned closures.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</xdr:row>
                <xdr:rowOff>5</xdr:rowOff>
              </xdr:from>
              <xdr:to>
                <xdr:col>1</xdr:col>
                <xdr:colOff>55</xdr:colOff>
                <xdr:row>7</xdr:row>
                <xdr:rowOff>8</xdr:rowOff>
              </xdr:to>
            </anchor>
          </commentPr>
        </mc:Choice>
        <mc:Fallback/>
      </mc:AlternateContent>
    </comment>
    <comment ref="F12" authorId="0">
      <text>
        <r>
          <rPr>
            <sz val="10"/>
            <rFont val="Arial"/>
            <family val="2"/>
          </rPr>
          <t xml:space="preserve">Management sensitivity. Base is deliberately below the KioskForce supplier case of 18 rentals/day for a six-court club.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4</xdr:row>
                <xdr:rowOff>7</xdr:rowOff>
              </xdr:from>
              <xdr:to>
                <xdr:col>1</xdr:col>
                <xdr:colOff>55</xdr:colOff>
                <xdr:row>8</xdr:row>
                <xdr:rowOff>22</xdr:rowOff>
              </xdr:to>
            </anchor>
          </commentPr>
        </mc:Choice>
        <mc:Fallback/>
      </mc:AlternateContent>
    </comment>
    <comment ref="F13" authorId="0">
      <text>
        <r>
          <rPr>
            <sz val="10"/>
            <rFont val="Arial"/>
            <family val="2"/>
          </rPr>
          <t xml:space="preserve">Management assumption pending 90-day pilot evidence.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9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F14" authorId="0">
      <text>
        <r>
          <rPr>
            <sz val="10"/>
            <rFont val="Arial"/>
            <family val="2"/>
          </rPr>
          <t xml:space="preserve">Management assumption pending 90-day pilot evidence.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7</xdr:row>
                <xdr:rowOff>11</xdr:rowOff>
              </xdr:from>
              <xdr:to>
                <xdr:col>1</xdr:col>
                <xdr:colOff>55</xdr:colOff>
                <xdr:row>8</xdr:row>
                <xdr:rowOff>68</xdr:rowOff>
              </xdr:to>
            </anchor>
          </commentPr>
        </mc:Choice>
        <mc:Fallback/>
      </mc:AlternateContent>
    </comment>
    <comment ref="F15" authorId="0">
      <text>
        <r>
          <rPr>
            <sz val="10"/>
            <rFont val="Arial"/>
            <family val="2"/>
          </rPr>
          <t xml:space="preserve">Management assumption pending Trentham footfall and café/bar opening decisions.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10</xdr:rowOff>
              </xdr:from>
              <xdr:to>
                <xdr:col>1</xdr:col>
                <xdr:colOff>55</xdr:colOff>
                <xdr:row>9</xdr:row>
                <xdr:rowOff>11</xdr:rowOff>
              </xdr:to>
            </anchor>
          </commentPr>
        </mc:Choice>
        <mc:Fallback/>
      </mc:AlternateContent>
    </comment>
    <comment ref="F17" authorId="0">
      <text>
        <r>
          <rPr>
            <sz val="10"/>
            <rFont val="Arial"/>
            <family val="2"/>
          </rPr>
          <t xml:space="preserve">Management assumption. Your Padel confirms rental availability but does not publish a standalone fee; validate through local willingness-to-pay testing.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32</xdr:rowOff>
              </xdr:from>
              <xdr:to>
                <xdr:col>1</xdr:col>
                <xdr:colOff>55</xdr:colOff>
                <xdr:row>11</xdr:row>
                <xdr:rowOff>31</xdr:rowOff>
              </xdr:to>
            </anchor>
          </commentPr>
        </mc:Choice>
        <mc:Fallback/>
      </mc:AlternateContent>
    </comment>
    <comment ref="F18" authorId="0">
      <text>
        <r>
          <rPr>
            <sz val="10"/>
            <rFont val="Arial"/>
            <family val="2"/>
          </rPr>
          <t xml:space="preserve">Quicksand UK public retail anchor £5.94 for a three-ball tube, accessed 7 August 2026; base includes convenience premium.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74</xdr:rowOff>
              </xdr:from>
              <xdr:to>
                <xdr:col>1</xdr:col>
                <xdr:colOff>55</xdr:colOff>
                <xdr:row>11</xdr:row>
                <xdr:rowOff>28</xdr:rowOff>
              </xdr:to>
            </anchor>
          </commentPr>
        </mc:Choice>
        <mc:Fallback/>
      </mc:AlternateContent>
    </comment>
    <comment ref="F19" authorId="0">
      <text>
        <r>
          <rPr>
            <sz val="10"/>
            <rFont val="Arial"/>
            <family val="2"/>
          </rPr>
          <t xml:space="preserve">Management assumption. Quicksand UK lists 60 grips for £44.24 retail, about £0.74 each,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34</xdr:rowOff>
              </xdr:from>
              <xdr:to>
                <xdr:col>1</xdr:col>
                <xdr:colOff>55</xdr:colOff>
                <xdr:row>12</xdr:row>
                <xdr:rowOff>23</xdr:rowOff>
              </xdr:to>
            </anchor>
          </commentPr>
        </mc:Choice>
        <mc:Fallback/>
      </mc:AlternateContent>
    </comment>
    <comment ref="F20" authorId="0">
      <text>
        <r>
          <rPr>
            <sz val="10"/>
            <rFont val="Arial"/>
            <family val="2"/>
          </rPr>
          <t xml:space="preserve">Management assumption pending supplier and competitor price checks.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14</xdr:rowOff>
              </xdr:from>
              <xdr:to>
                <xdr:col>1</xdr:col>
                <xdr:colOff>55</xdr:colOff>
                <xdr:row>12</xdr:row>
                <xdr:rowOff>34</xdr:rowOff>
              </xdr:to>
            </anchor>
          </commentPr>
        </mc:Choice>
        <mc:Fallback/>
      </mc:AlternateContent>
    </comment>
    <comment ref="F22" authorId="0">
      <text>
        <r>
          <rPr>
            <sz val="10"/>
            <rFont val="Arial"/>
            <family val="2"/>
          </rPr>
          <t xml:space="preserve">Management reserve; validate from damage and replacement data after launch.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36</xdr:rowOff>
              </xdr:from>
              <xdr:to>
                <xdr:col>1</xdr:col>
                <xdr:colOff>55</xdr:colOff>
                <xdr:row>13</xdr:row>
                <xdr:rowOff>11</xdr:rowOff>
              </xdr:to>
            </anchor>
          </commentPr>
        </mc:Choice>
        <mc:Fallback/>
      </mc:AlternateContent>
    </comment>
    <comment ref="F23" authorId="0">
      <text>
        <r>
          <rPr>
            <sz val="10"/>
            <rFont val="Arial"/>
            <family val="2"/>
          </rPr>
          <t xml:space="preserve">Management sensitivity pending trade quotations. Public retail price is not wholesale cost.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57</xdr:rowOff>
              </xdr:from>
              <xdr:to>
                <xdr:col>1</xdr:col>
                <xdr:colOff>55</xdr:colOff>
                <xdr:row>13</xdr:row>
                <xdr:rowOff>36</xdr:rowOff>
              </xdr:to>
            </anchor>
          </commentPr>
        </mc:Choice>
        <mc:Fallback/>
      </mc:AlternateContent>
    </comment>
    <comment ref="F24" authorId="0">
      <text>
        <r>
          <rPr>
            <sz val="10"/>
            <rFont val="Arial"/>
            <family val="2"/>
          </rPr>
          <t xml:space="preserve">Management sensitivity pending trade quotations.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17</xdr:rowOff>
              </xdr:from>
              <xdr:to>
                <xdr:col>1</xdr:col>
                <xdr:colOff>55</xdr:colOff>
                <xdr:row>14</xdr:row>
                <xdr:rowOff>13</xdr:rowOff>
              </xdr:to>
            </anchor>
          </commentPr>
        </mc:Choice>
        <mc:Fallback/>
      </mc:AlternateContent>
    </comment>
    <comment ref="F25" authorId="0">
      <text>
        <r>
          <rPr>
            <sz val="10"/>
            <rFont val="Arial"/>
            <family val="2"/>
          </rPr>
          <t xml:space="preserve">Management sensitivity based on packaged-vending gross margin planning.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19</xdr:rowOff>
              </xdr:from>
              <xdr:to>
                <xdr:col>1</xdr:col>
                <xdr:colOff>55</xdr:colOff>
                <xdr:row>14</xdr:row>
                <xdr:rowOff>15</xdr:rowOff>
              </xdr:to>
            </anchor>
          </commentPr>
        </mc:Choice>
        <mc:Fallback/>
      </mc:AlternateContent>
    </comment>
    <comment ref="F26" authorId="0">
      <text>
        <r>
          <rPr>
            <sz val="10"/>
            <rFont val="Arial"/>
            <family val="2"/>
          </rPr>
          <t xml:space="preserve">Cantaloupe publishes processing below 2.5%; CEMA publishes Nayax at 2.95%. Base uses verified Nayax reseller rate,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41</xdr:rowOff>
              </xdr:from>
              <xdr:to>
                <xdr:col>1</xdr:col>
                <xdr:colOff>55</xdr:colOff>
                <xdr:row>16</xdr:row>
                <xdr:rowOff>8</xdr:rowOff>
              </xdr:to>
            </anchor>
          </commentPr>
        </mc:Choice>
        <mc:Fallback/>
      </mc:AlternateContent>
    </comment>
    <comment ref="F27" authorId="0">
      <text>
        <r>
          <rPr>
            <sz val="10"/>
            <rFont val="Arial"/>
            <family val="2"/>
          </rPr>
          <t xml:space="preserve">Management reserve pending operational evidence.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41</xdr:rowOff>
              </xdr:from>
              <xdr:to>
                <xdr:col>1</xdr:col>
                <xdr:colOff>55</xdr:colOff>
                <xdr:row>16</xdr:row>
                <xdr:rowOff>16</xdr:rowOff>
              </xdr:to>
            </anchor>
          </commentPr>
        </mc:Choice>
        <mc:Fallback/>
      </mc:AlternateContent>
    </comment>
    <comment ref="F29" authorId="0">
      <text>
        <r>
          <rPr>
            <sz val="10"/>
            <rFont val="Arial"/>
            <family val="2"/>
          </rPr>
          <t xml:space="preserve">Budget estimate based on published general connected-locker range £2,400–£9,500 and KioskForce eight-bay $8,000 reference; requires UK quote.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1</xdr:rowOff>
              </xdr:from>
              <xdr:to>
                <xdr:col>1</xdr:col>
                <xdr:colOff>55</xdr:colOff>
                <xdr:row>17</xdr:row>
                <xdr:rowOff>5</xdr:rowOff>
              </xdr:to>
            </anchor>
          </commentPr>
        </mc:Choice>
        <mc:Fallback/>
      </mc:AlternateContent>
    </comment>
    <comment ref="F30" authorId="0">
      <text>
        <r>
          <rPr>
            <sz val="10"/>
            <rFont val="Arial"/>
            <family val="2"/>
          </rPr>
          <t xml:space="preserve">Management budget estimate pending site survey and supplier quote.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1</xdr:rowOff>
              </xdr:from>
              <xdr:to>
                <xdr:col>1</xdr:col>
                <xdr:colOff>55</xdr:colOff>
                <xdr:row>16</xdr:row>
                <xdr:rowOff>60</xdr:rowOff>
              </xdr:to>
            </anchor>
          </commentPr>
        </mc:Choice>
        <mc:Fallback/>
      </mc:AlternateContent>
    </comment>
    <comment ref="F31" authorId="0">
      <text>
        <r>
          <rPr>
            <sz val="10"/>
            <rFont val="Arial"/>
            <family val="2"/>
          </rPr>
          <t xml:space="preserve">Management budget estimate pending site and electrical survey.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16</xdr:row>
                <xdr:rowOff>3</xdr:rowOff>
              </xdr:from>
              <xdr:to>
                <xdr:col>1</xdr:col>
                <xdr:colOff>55</xdr:colOff>
                <xdr:row>17</xdr:row>
                <xdr:rowOff>20</xdr:rowOff>
              </xdr:to>
            </anchor>
          </commentPr>
        </mc:Choice>
        <mc:Fallback/>
      </mc:AlternateContent>
    </comment>
    <comment ref="F32" authorId="0">
      <text>
        <r>
          <rPr>
            <sz val="10"/>
            <rFont val="Arial"/>
            <family val="2"/>
          </rPr>
          <t xml:space="preserve">Management budget estimate for incremental vending resilience; full venue security is separate.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16</xdr:row>
                <xdr:rowOff>24</xdr:rowOff>
              </xdr:from>
              <xdr:to>
                <xdr:col>1</xdr:col>
                <xdr:colOff>55</xdr:colOff>
                <xdr:row>17</xdr:row>
                <xdr:rowOff>45</xdr:rowOff>
              </xdr:to>
            </anchor>
          </commentPr>
        </mc:Choice>
        <mc:Fallback/>
      </mc:AlternateContent>
    </comment>
    <comment ref="F33" authorId="0">
      <text>
        <r>
          <rPr>
            <sz val="10"/>
            <rFont val="Arial"/>
            <family val="2"/>
          </rPr>
          <t xml:space="preserve">Management budget estimate pending design and fabrication quote.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16</xdr:row>
                <xdr:rowOff>46</xdr:rowOff>
              </xdr:from>
              <xdr:to>
                <xdr:col>1</xdr:col>
                <xdr:colOff>55</xdr:colOff>
                <xdr:row>18</xdr:row>
                <xdr:rowOff>2</xdr:rowOff>
              </xdr:to>
            </anchor>
          </commentPr>
        </mc:Choice>
        <mc:Fallback/>
      </mc:AlternateContent>
    </comment>
    <comment ref="F34" authorId="0">
      <text>
        <r>
          <rPr>
            <sz val="10"/>
            <rFont val="Arial"/>
            <family val="2"/>
          </rPr>
          <t xml:space="preserve">Management estimate for 10–12 durable rackets plus balls, grips and packaged refreshments.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17</xdr:row>
                <xdr:rowOff>6</xdr:rowOff>
              </xdr:from>
              <xdr:to>
                <xdr:col>1</xdr:col>
                <xdr:colOff>55</xdr:colOff>
                <xdr:row>18</xdr:row>
                <xdr:rowOff>27</xdr:rowOff>
              </xdr:to>
            </anchor>
          </commentPr>
        </mc:Choice>
        <mc:Fallback/>
      </mc:AlternateContent>
    </comment>
    <comment ref="F35" authorId="0">
      <text>
        <r>
          <rPr>
            <sz val="10"/>
            <rFont val="Arial"/>
            <family val="2"/>
          </rPr>
          <t xml:space="preserve">CEMA publishes £450 ex VAT per Nayax reader plus installation/delivery and normally £45 + VAT for new-account KYC/AML. Low assumes one bundled/retrofitted device; base prudently allows two devices and setup.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17</xdr:row>
                <xdr:rowOff>28</xdr:rowOff>
              </xdr:from>
              <xdr:to>
                <xdr:col>1</xdr:col>
                <xdr:colOff>55</xdr:colOff>
                <xdr:row>21</xdr:row>
                <xdr:rowOff>30</xdr:rowOff>
              </xdr:to>
            </anchor>
          </commentPr>
        </mc:Choice>
        <mc:Fallback/>
      </mc:AlternateContent>
    </comment>
    <comment ref="F36" authorId="0">
      <text>
        <r>
          <rPr>
            <sz val="10"/>
            <rFont val="Arial"/>
            <family val="2"/>
          </rPr>
          <t xml:space="preserve">Management professional-fee allowance. Local food registration is free, but documentation, legal review and accessible user-journey setup may incur cost.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18</xdr:row>
                <xdr:rowOff>48</xdr:rowOff>
              </xdr:from>
              <xdr:to>
                <xdr:col>1</xdr:col>
                <xdr:colOff>55</xdr:colOff>
                <xdr:row>22</xdr:row>
                <xdr:rowOff>10</xdr:rowOff>
              </xdr:to>
            </anchor>
          </commentPr>
        </mc:Choice>
        <mc:Fallback/>
      </mc:AlternateContent>
    </comment>
    <comment ref="F37" authorId="0">
      <text>
        <r>
          <rPr>
            <sz val="10"/>
            <rFont val="Arial"/>
            <family val="2"/>
          </rPr>
          <t xml:space="preserve">Management assumption reflecting quotation and integration uncertainty.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19</xdr:row>
                <xdr:rowOff>28</xdr:rowOff>
              </xdr:from>
              <xdr:to>
                <xdr:col>1</xdr:col>
                <xdr:colOff>55</xdr:colOff>
                <xdr:row>22</xdr:row>
                <xdr:rowOff>3</xdr:rowOff>
              </xdr:to>
            </anchor>
          </commentPr>
        </mc:Choice>
        <mc:Fallback/>
      </mc:AlternateContent>
    </comment>
    <comment ref="F39" authorId="0">
      <text>
        <r>
          <rPr>
            <sz val="10"/>
            <rFont val="Arial"/>
            <family val="2"/>
          </rPr>
          <t xml:space="preserve">Vending Sense publishes second-hand from £25–£27/week and new combination from £35/week;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20</xdr:row>
                <xdr:rowOff>8</xdr:rowOff>
              </xdr:from>
              <xdr:to>
                <xdr:col>1</xdr:col>
                <xdr:colOff>55</xdr:colOff>
                <xdr:row>23</xdr:row>
                <xdr:rowOff>16</xdr:rowOff>
              </xdr:to>
            </anchor>
          </commentPr>
        </mc:Choice>
        <mc:Fallback/>
      </mc:AlternateContent>
    </comment>
    <comment ref="F40" authorId="0">
      <text>
        <r>
          <rPr>
            <sz val="10"/>
            <rFont val="Arial"/>
            <family val="2"/>
          </rPr>
          <t xml:space="preserve">Management estimate; suppliers generally quote privately. Exclude if included in revenue share or lease.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21</xdr:row>
                <xdr:rowOff>29</xdr:rowOff>
              </xdr:from>
              <xdr:to>
                <xdr:col>1</xdr:col>
                <xdr:colOff>55</xdr:colOff>
                <xdr:row>24</xdr:row>
                <xdr:rowOff>21</xdr:rowOff>
              </xdr:to>
            </anchor>
          </commentPr>
        </mc:Choice>
        <mc:Fallback/>
      </mc:AlternateContent>
    </comment>
    <comment ref="F41" authorId="0">
      <text>
        <r>
          <rPr>
            <sz val="10"/>
            <rFont val="Arial"/>
            <family val="2"/>
          </rPr>
          <t xml:space="preserve">Management architecture: separate reader for locker and consumables machine unless supplier bundles payment.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22</xdr:row>
                <xdr:rowOff>29</xdr:rowOff>
              </xdr:from>
              <xdr:to>
                <xdr:col>1</xdr:col>
                <xdr:colOff>55</xdr:colOff>
                <xdr:row>25</xdr:row>
                <xdr:rowOff>21</xdr:rowOff>
              </xdr:to>
            </anchor>
          </commentPr>
        </mc:Choice>
        <mc:Fallback/>
      </mc:AlternateContent>
    </comment>
    <comment ref="F42" authorId="0">
      <text>
        <r>
          <rPr>
            <sz val="10"/>
            <rFont val="Arial"/>
            <family val="2"/>
          </rPr>
          <t xml:space="preserve">Cantaloupe publishes from £9/month; CEMA publishes Nayax at £10/month.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24</xdr:row>
                <xdr:rowOff>7</xdr:rowOff>
              </xdr:from>
              <xdr:to>
                <xdr:col>1</xdr:col>
                <xdr:colOff>55</xdr:colOff>
                <xdr:row>25</xdr:row>
                <xdr:rowOff>48</xdr:rowOff>
              </xdr:to>
            </anchor>
          </commentPr>
        </mc:Choice>
        <mc:Fallback/>
      </mc:AlternateContent>
    </comment>
    <comment ref="F43" authorId="0">
      <text>
        <r>
          <rPr>
            <sz val="10"/>
            <rFont val="Arial"/>
            <family val="2"/>
          </rPr>
          <t xml:space="preserve">Management allowance. Vending Sense states ad-hoc repair can average £250 initial 30 minutes plus £45 per half-hour.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25</xdr:row>
                <xdr:rowOff>7</xdr:rowOff>
              </xdr:from>
              <xdr:to>
                <xdr:col>1</xdr:col>
                <xdr:colOff>55</xdr:colOff>
                <xdr:row>28</xdr:row>
                <xdr:rowOff>1</xdr:rowOff>
              </xdr:to>
            </anchor>
          </commentPr>
        </mc:Choice>
        <mc:Fallback/>
      </mc:AlternateContent>
    </comment>
    <comment ref="F44" authorId="0">
      <text>
        <r>
          <rPr>
            <sz val="10"/>
            <rFont val="Arial"/>
            <family val="2"/>
          </rPr>
          <t xml:space="preserve">Management estimate for business cellular backup and monitoring; wider venue broadband excluded.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25</xdr:row>
                <xdr:rowOff>49</xdr:rowOff>
              </xdr:from>
              <xdr:to>
                <xdr:col>1</xdr:col>
                <xdr:colOff>55</xdr:colOff>
                <xdr:row>28</xdr:row>
                <xdr:rowOff>43</xdr:rowOff>
              </xdr:to>
            </anchor>
          </commentPr>
        </mc:Choice>
        <mc:Fallback/>
      </mc:AlternateContent>
    </comment>
    <comment ref="F45" authorId="0">
      <text>
        <r>
          <rPr>
            <sz val="10"/>
            <rFont val="Arial"/>
            <family val="2"/>
          </rPr>
          <t xml:space="preserve">Management estimate; confirm rated consumption and tariff in written quotations.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26</xdr:row>
                <xdr:rowOff>9</xdr:rowOff>
              </xdr:from>
              <xdr:to>
                <xdr:col>1</xdr:col>
                <xdr:colOff>55</xdr:colOff>
                <xdr:row>28</xdr:row>
                <xdr:rowOff>46</xdr:rowOff>
              </xdr:to>
            </anchor>
          </commentPr>
        </mc:Choice>
        <mc:Fallback/>
      </mc:AlternateContent>
    </comment>
    <comment ref="F46" authorId="0">
      <text>
        <r>
          <rPr>
            <sz val="10"/>
            <rFont val="Arial"/>
            <family val="2"/>
          </rPr>
          <t xml:space="preserve">Management time-and-motion assumption for an unattended pilot.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27</xdr:row>
                <xdr:rowOff>9</xdr:rowOff>
              </xdr:from>
              <xdr:to>
                <xdr:col>1</xdr:col>
                <xdr:colOff>55</xdr:colOff>
                <xdr:row>29</xdr:row>
                <xdr:rowOff>6</xdr:rowOff>
              </xdr:to>
            </anchor>
          </commentPr>
        </mc:Choice>
        <mc:Fallback/>
      </mc:AlternateContent>
    </comment>
    <comment ref="F47" authorId="0">
      <text>
        <r>
          <rPr>
            <sz val="10"/>
            <rFont val="Arial"/>
            <family val="2"/>
          </rPr>
          <t xml:space="preserve">Management assumption inclusive of employer on-cost planning; replace with staffing model rate.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28</xdr:row>
                <xdr:rowOff>11</xdr:rowOff>
              </xdr:from>
              <xdr:to>
                <xdr:col>1</xdr:col>
                <xdr:colOff>55</xdr:colOff>
                <xdr:row>29</xdr:row>
                <xdr:rowOff>31</xdr:rowOff>
              </xdr:to>
            </anchor>
          </commentPr>
        </mc:Choice>
        <mc:Fallback/>
      </mc:AlternateContent>
    </comment>
    <comment ref="F48" authorId="0">
      <text>
        <r>
          <rPr>
            <sz val="10"/>
            <rFont val="Arial"/>
            <family val="2"/>
          </rPr>
          <t xml:space="preserve">Management estimate pending broker endorsement.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28</xdr:row>
                <xdr:rowOff>32</xdr:rowOff>
              </xdr:from>
              <xdr:to>
                <xdr:col>1</xdr:col>
                <xdr:colOff>55</xdr:colOff>
                <xdr:row>30</xdr:row>
                <xdr:rowOff>8</xdr:rowOff>
              </xdr:to>
            </anchor>
          </commentPr>
        </mc:Choice>
        <mc:Fallback/>
      </mc:AlternateContent>
    </comment>
    <comment ref="F49" authorId="0">
      <text>
        <r>
          <rPr>
            <sz val="10"/>
            <rFont val="Arial"/>
            <family val="2"/>
          </rPr>
          <t xml:space="preserve">Management reserve; Vending Sense publishes £250 initial 30 minutes plus £45 per half-hour for ad-hoc repair.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28</xdr:row>
                <xdr:rowOff>34</xdr:rowOff>
              </xdr:from>
              <xdr:to>
                <xdr:col>1</xdr:col>
                <xdr:colOff>55</xdr:colOff>
                <xdr:row>30</xdr:row>
                <xdr:rowOff>28</xdr:rowOff>
              </xdr:to>
            </anchor>
          </commentPr>
        </mc:Choice>
        <mc:Fallback/>
      </mc:AlternateContent>
    </comment>
    <comment ref="F51" authorId="0">
      <text>
        <r>
          <rPr>
            <sz val="10"/>
            <rFont val="Arial"/>
            <family val="2"/>
          </rPr>
          <t xml:space="preserve">Illustrative management assumption only. No Strings confirms revenue share but does not publish the percentage.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29</xdr:row>
                <xdr:rowOff>14</xdr:rowOff>
              </xdr:from>
              <xdr:to>
                <xdr:col>1</xdr:col>
                <xdr:colOff>55</xdr:colOff>
                <xdr:row>32</xdr:row>
                <xdr:rowOff>1</xdr:rowOff>
              </xdr:to>
            </anchor>
          </commentPr>
        </mc:Choice>
        <mc:Fallback/>
      </mc:AlternateContent>
    </comment>
    <comment ref="F52" authorId="0">
      <text>
        <r>
          <rPr>
            <sz val="10"/>
            <rFont val="Arial"/>
            <family val="2"/>
          </rPr>
          <t xml:space="preserve">Management estimate for power, network, security and signage; provider-specific machine capex assumed nil.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30</xdr:row>
                <xdr:rowOff>14</xdr:rowOff>
              </xdr:from>
              <xdr:to>
                <xdr:col>1</xdr:col>
                <xdr:colOff>55</xdr:colOff>
                <xdr:row>32</xdr:row>
                <xdr:rowOff>28</xdr:rowOff>
              </xdr:to>
            </anchor>
          </commentPr>
        </mc:Choice>
        <mc:Fallback/>
      </mc:AlternateContent>
    </comment>
    <comment ref="F53" authorId="0">
      <text>
        <r>
          <rPr>
            <sz val="10"/>
            <rFont val="Arial"/>
            <family val="2"/>
          </rPr>
          <t xml:space="preserve">Management assumption; No Strings states the club replenishes physical stock even though backend ordering is managed.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31</xdr:row>
                <xdr:rowOff>14</xdr:rowOff>
              </xdr:from>
              <xdr:to>
                <xdr:col>1</xdr:col>
                <xdr:colOff>55</xdr:colOff>
                <xdr:row>34</xdr:row>
                <xdr:rowOff>1</xdr:rowOff>
              </xdr:to>
            </anchor>
          </commentPr>
        </mc:Choice>
        <mc:Fallback/>
      </mc:AlternateContent>
    </comment>
    <comment ref="F54" authorId="0">
      <text>
        <r>
          <rPr>
            <sz val="10"/>
            <rFont val="Arial"/>
            <family val="2"/>
          </rPr>
          <t xml:space="preserve">Logic Vending and Selecta publish general new-machine ranges of £4,000–£15,000; base is a mid-range planning figure.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32</xdr:row>
                <xdr:rowOff>14</xdr:rowOff>
              </xdr:from>
              <xdr:to>
                <xdr:col>1</xdr:col>
                <xdr:colOff>55</xdr:colOff>
                <xdr:row>34</xdr:row>
                <xdr:rowOff>43</xdr:rowOff>
              </xdr:to>
            </anchor>
          </commentPr>
        </mc:Choice>
        <mc:Fallback/>
      </mc:AlternateContent>
    </comment>
    <comment ref="F56" authorId="0">
      <text>
        <r>
          <rPr>
            <sz val="10"/>
            <rFont val="Arial"/>
            <family val="2"/>
          </rPr>
          <t xml:space="preserve">Management assumption for a five-year illustrative model; not a market forecast.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33</xdr:row>
                <xdr:rowOff>14</xdr:rowOff>
              </xdr:from>
              <xdr:to>
                <xdr:col>1</xdr:col>
                <xdr:colOff>55</xdr:colOff>
                <xdr:row>34</xdr:row>
                <xdr:rowOff>51</xdr:rowOff>
              </xdr:to>
            </anchor>
          </commentPr>
        </mc:Choice>
        <mc:Fallback/>
      </mc:AlternateContent>
    </comment>
    <comment ref="F57" authorId="0">
      <text>
        <r>
          <rPr>
            <sz val="10"/>
            <rFont val="Arial"/>
            <family val="2"/>
          </rPr>
          <t xml:space="preserve">Management assumption for five-year planning.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33</xdr:row>
                <xdr:rowOff>36</xdr:rowOff>
              </xdr:from>
              <xdr:to>
                <xdr:col>1</xdr:col>
                <xdr:colOff>55</xdr:colOff>
                <xdr:row>34</xdr:row>
                <xdr:rowOff>73</xdr:rowOff>
              </xdr:to>
            </anchor>
          </commentPr>
        </mc:Choice>
        <mc:Fallback/>
      </mc:AlternateContent>
    </comment>
    <comment ref="F58" authorId="0">
      <text>
        <r>
          <rPr>
            <sz val="10"/>
            <rFont val="Arial"/>
            <family val="2"/>
          </rPr>
          <t xml:space="preserve">Management planning assumption; financing and tax effects excluded.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33</xdr:row>
                <xdr:rowOff>38</xdr:rowOff>
              </xdr:from>
              <xdr:to>
                <xdr:col>1</xdr:col>
                <xdr:colOff>55</xdr:colOff>
                <xdr:row>34</xdr:row>
                <xdr:rowOff>75</xdr:rowOff>
              </xdr:to>
            </anchor>
          </commentPr>
        </mc:Choice>
        <mc:Fallback/>
      </mc:AlternateContent>
    </comment>
    <comment ref="G9" authorId="0">
      <text>
        <r>
          <rPr>
            <sz val="10"/>
            <rFont val="Arial"/>
            <family val="2"/>
          </rPr>
          <t xml:space="preserve">Management planning range. Base mirrors the six-court planning benchmark at Your Padel Uttoxeter; current website advertises seven courts.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7</xdr:row>
                <xdr:rowOff>6</xdr:rowOff>
              </xdr:to>
            </anchor>
          </commentPr>
        </mc:Choice>
        <mc:Fallback/>
      </mc:AlternateContent>
    </comment>
    <comment ref="G10" authorId="0">
      <text>
        <r>
          <rPr>
            <sz val="10"/>
            <rFont val="Arial"/>
            <family val="2"/>
          </rPr>
          <t xml:space="preserve">Management assumption for a year-round indoor venue, allowing planned closures.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</xdr:row>
                <xdr:rowOff>5</xdr:rowOff>
              </xdr:from>
              <xdr:to>
                <xdr:col>1</xdr:col>
                <xdr:colOff>55</xdr:colOff>
                <xdr:row>7</xdr:row>
                <xdr:rowOff>8</xdr:rowOff>
              </xdr:to>
            </anchor>
          </commentPr>
        </mc:Choice>
        <mc:Fallback/>
      </mc:AlternateContent>
    </comment>
    <comment ref="G12" authorId="0">
      <text>
        <r>
          <rPr>
            <sz val="10"/>
            <rFont val="Arial"/>
            <family val="2"/>
          </rPr>
          <t xml:space="preserve">Management sensitivity. Base is deliberately below the KioskForce supplier case of 18 rentals/day for a six-court club.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4</xdr:row>
                <xdr:rowOff>7</xdr:rowOff>
              </xdr:from>
              <xdr:to>
                <xdr:col>1</xdr:col>
                <xdr:colOff>55</xdr:colOff>
                <xdr:row>8</xdr:row>
                <xdr:rowOff>22</xdr:rowOff>
              </xdr:to>
            </anchor>
          </commentPr>
        </mc:Choice>
        <mc:Fallback/>
      </mc:AlternateContent>
    </comment>
    <comment ref="G13" authorId="0">
      <text>
        <r>
          <rPr>
            <sz val="10"/>
            <rFont val="Arial"/>
            <family val="2"/>
          </rPr>
          <t xml:space="preserve">Management assumption pending 90-day pilot evidence.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9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G14" authorId="0">
      <text>
        <r>
          <rPr>
            <sz val="10"/>
            <rFont val="Arial"/>
            <family val="2"/>
          </rPr>
          <t xml:space="preserve">Management assumption pending 90-day pilot evidence.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7</xdr:row>
                <xdr:rowOff>11</xdr:rowOff>
              </xdr:from>
              <xdr:to>
                <xdr:col>1</xdr:col>
                <xdr:colOff>55</xdr:colOff>
                <xdr:row>8</xdr:row>
                <xdr:rowOff>68</xdr:rowOff>
              </xdr:to>
            </anchor>
          </commentPr>
        </mc:Choice>
        <mc:Fallback/>
      </mc:AlternateContent>
    </comment>
    <comment ref="G15" authorId="0">
      <text>
        <r>
          <rPr>
            <sz val="10"/>
            <rFont val="Arial"/>
            <family val="2"/>
          </rPr>
          <t xml:space="preserve">Management assumption pending Trentham footfall and café/bar opening decisions.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10</xdr:rowOff>
              </xdr:from>
              <xdr:to>
                <xdr:col>1</xdr:col>
                <xdr:colOff>55</xdr:colOff>
                <xdr:row>9</xdr:row>
                <xdr:rowOff>11</xdr:rowOff>
              </xdr:to>
            </anchor>
          </commentPr>
        </mc:Choice>
        <mc:Fallback/>
      </mc:AlternateContent>
    </comment>
    <comment ref="G17" authorId="0">
      <text>
        <r>
          <rPr>
            <sz val="10"/>
            <rFont val="Arial"/>
            <family val="2"/>
          </rPr>
          <t xml:space="preserve">Management assumption. Your Padel confirms rental availability but does not publish a standalone fee; validate through local willingness-to-pay testing.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32</xdr:rowOff>
              </xdr:from>
              <xdr:to>
                <xdr:col>1</xdr:col>
                <xdr:colOff>55</xdr:colOff>
                <xdr:row>11</xdr:row>
                <xdr:rowOff>31</xdr:rowOff>
              </xdr:to>
            </anchor>
          </commentPr>
        </mc:Choice>
        <mc:Fallback/>
      </mc:AlternateContent>
    </comment>
    <comment ref="G18" authorId="0">
      <text>
        <r>
          <rPr>
            <sz val="10"/>
            <rFont val="Arial"/>
            <family val="2"/>
          </rPr>
          <t xml:space="preserve">Quicksand UK public retail anchor £5.94 for a three-ball tube, accessed 7 August 2026; base includes convenience premium.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74</xdr:rowOff>
              </xdr:from>
              <xdr:to>
                <xdr:col>1</xdr:col>
                <xdr:colOff>55</xdr:colOff>
                <xdr:row>11</xdr:row>
                <xdr:rowOff>28</xdr:rowOff>
              </xdr:to>
            </anchor>
          </commentPr>
        </mc:Choice>
        <mc:Fallback/>
      </mc:AlternateContent>
    </comment>
    <comment ref="G19" authorId="0">
      <text>
        <r>
          <rPr>
            <sz val="10"/>
            <rFont val="Arial"/>
            <family val="2"/>
          </rPr>
          <t xml:space="preserve">Management assumption. Quicksand UK lists 60 grips for £44.24 retail, about £0.74 each,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34</xdr:rowOff>
              </xdr:from>
              <xdr:to>
                <xdr:col>1</xdr:col>
                <xdr:colOff>55</xdr:colOff>
                <xdr:row>12</xdr:row>
                <xdr:rowOff>23</xdr:rowOff>
              </xdr:to>
            </anchor>
          </commentPr>
        </mc:Choice>
        <mc:Fallback/>
      </mc:AlternateContent>
    </comment>
    <comment ref="G20" authorId="0">
      <text>
        <r>
          <rPr>
            <sz val="10"/>
            <rFont val="Arial"/>
            <family val="2"/>
          </rPr>
          <t xml:space="preserve">Management assumption pending supplier and competitor price checks.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14</xdr:rowOff>
              </xdr:from>
              <xdr:to>
                <xdr:col>1</xdr:col>
                <xdr:colOff>55</xdr:colOff>
                <xdr:row>12</xdr:row>
                <xdr:rowOff>34</xdr:rowOff>
              </xdr:to>
            </anchor>
          </commentPr>
        </mc:Choice>
        <mc:Fallback/>
      </mc:AlternateContent>
    </comment>
    <comment ref="G22" authorId="0">
      <text>
        <r>
          <rPr>
            <sz val="10"/>
            <rFont val="Arial"/>
            <family val="2"/>
          </rPr>
          <t xml:space="preserve">Management reserve; validate from damage and replacement data after launch.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36</xdr:rowOff>
              </xdr:from>
              <xdr:to>
                <xdr:col>1</xdr:col>
                <xdr:colOff>55</xdr:colOff>
                <xdr:row>13</xdr:row>
                <xdr:rowOff>11</xdr:rowOff>
              </xdr:to>
            </anchor>
          </commentPr>
        </mc:Choice>
        <mc:Fallback/>
      </mc:AlternateContent>
    </comment>
    <comment ref="G23" authorId="0">
      <text>
        <r>
          <rPr>
            <sz val="10"/>
            <rFont val="Arial"/>
            <family val="2"/>
          </rPr>
          <t xml:space="preserve">Management sensitivity pending trade quotations. Public retail price is not wholesale cost.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57</xdr:rowOff>
              </xdr:from>
              <xdr:to>
                <xdr:col>1</xdr:col>
                <xdr:colOff>55</xdr:colOff>
                <xdr:row>13</xdr:row>
                <xdr:rowOff>36</xdr:rowOff>
              </xdr:to>
            </anchor>
          </commentPr>
        </mc:Choice>
        <mc:Fallback/>
      </mc:AlternateContent>
    </comment>
    <comment ref="G24" authorId="0">
      <text>
        <r>
          <rPr>
            <sz val="10"/>
            <rFont val="Arial"/>
            <family val="2"/>
          </rPr>
          <t xml:space="preserve">Management sensitivity pending trade quotations.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17</xdr:rowOff>
              </xdr:from>
              <xdr:to>
                <xdr:col>1</xdr:col>
                <xdr:colOff>55</xdr:colOff>
                <xdr:row>14</xdr:row>
                <xdr:rowOff>13</xdr:rowOff>
              </xdr:to>
            </anchor>
          </commentPr>
        </mc:Choice>
        <mc:Fallback/>
      </mc:AlternateContent>
    </comment>
    <comment ref="G25" authorId="0">
      <text>
        <r>
          <rPr>
            <sz val="10"/>
            <rFont val="Arial"/>
            <family val="2"/>
          </rPr>
          <t xml:space="preserve">Management sensitivity based on packaged-vending gross margin planning.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19</xdr:rowOff>
              </xdr:from>
              <xdr:to>
                <xdr:col>1</xdr:col>
                <xdr:colOff>55</xdr:colOff>
                <xdr:row>14</xdr:row>
                <xdr:rowOff>15</xdr:rowOff>
              </xdr:to>
            </anchor>
          </commentPr>
        </mc:Choice>
        <mc:Fallback/>
      </mc:AlternateContent>
    </comment>
    <comment ref="G26" authorId="0">
      <text>
        <r>
          <rPr>
            <sz val="10"/>
            <rFont val="Arial"/>
            <family val="2"/>
          </rPr>
          <t xml:space="preserve">Cantaloupe publishes processing below 2.5%; CEMA publishes Nayax at 2.95%. Base uses verified Nayax reseller rate,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41</xdr:rowOff>
              </xdr:from>
              <xdr:to>
                <xdr:col>1</xdr:col>
                <xdr:colOff>55</xdr:colOff>
                <xdr:row>16</xdr:row>
                <xdr:rowOff>8</xdr:rowOff>
              </xdr:to>
            </anchor>
          </commentPr>
        </mc:Choice>
        <mc:Fallback/>
      </mc:AlternateContent>
    </comment>
    <comment ref="G27" authorId="0">
      <text>
        <r>
          <rPr>
            <sz val="10"/>
            <rFont val="Arial"/>
            <family val="2"/>
          </rPr>
          <t xml:space="preserve">Management reserve pending operational evidence.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41</xdr:rowOff>
              </xdr:from>
              <xdr:to>
                <xdr:col>1</xdr:col>
                <xdr:colOff>55</xdr:colOff>
                <xdr:row>16</xdr:row>
                <xdr:rowOff>16</xdr:rowOff>
              </xdr:to>
            </anchor>
          </commentPr>
        </mc:Choice>
        <mc:Fallback/>
      </mc:AlternateContent>
    </comment>
    <comment ref="G29" authorId="0">
      <text>
        <r>
          <rPr>
            <sz val="10"/>
            <rFont val="Arial"/>
            <family val="2"/>
          </rPr>
          <t xml:space="preserve">Budget estimate based on published general connected-locker range £2,400–£9,500 and KioskForce eight-bay $8,000 reference; requires UK quote.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1</xdr:rowOff>
              </xdr:from>
              <xdr:to>
                <xdr:col>1</xdr:col>
                <xdr:colOff>55</xdr:colOff>
                <xdr:row>17</xdr:row>
                <xdr:rowOff>5</xdr:rowOff>
              </xdr:to>
            </anchor>
          </commentPr>
        </mc:Choice>
        <mc:Fallback/>
      </mc:AlternateContent>
    </comment>
    <comment ref="G30" authorId="0">
      <text>
        <r>
          <rPr>
            <sz val="10"/>
            <rFont val="Arial"/>
            <family val="2"/>
          </rPr>
          <t xml:space="preserve">Management budget estimate pending site survey and supplier quote.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1</xdr:rowOff>
              </xdr:from>
              <xdr:to>
                <xdr:col>1</xdr:col>
                <xdr:colOff>55</xdr:colOff>
                <xdr:row>16</xdr:row>
                <xdr:rowOff>60</xdr:rowOff>
              </xdr:to>
            </anchor>
          </commentPr>
        </mc:Choice>
        <mc:Fallback/>
      </mc:AlternateContent>
    </comment>
    <comment ref="G31" authorId="0">
      <text>
        <r>
          <rPr>
            <sz val="10"/>
            <rFont val="Arial"/>
            <family val="2"/>
          </rPr>
          <t xml:space="preserve">Management budget estimate pending site and electrical survey.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16</xdr:row>
                <xdr:rowOff>3</xdr:rowOff>
              </xdr:from>
              <xdr:to>
                <xdr:col>1</xdr:col>
                <xdr:colOff>55</xdr:colOff>
                <xdr:row>17</xdr:row>
                <xdr:rowOff>20</xdr:rowOff>
              </xdr:to>
            </anchor>
          </commentPr>
        </mc:Choice>
        <mc:Fallback/>
      </mc:AlternateContent>
    </comment>
    <comment ref="G32" authorId="0">
      <text>
        <r>
          <rPr>
            <sz val="10"/>
            <rFont val="Arial"/>
            <family val="2"/>
          </rPr>
          <t xml:space="preserve">Management budget estimate for incremental vending resilience; full venue security is separate.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16</xdr:row>
                <xdr:rowOff>24</xdr:rowOff>
              </xdr:from>
              <xdr:to>
                <xdr:col>1</xdr:col>
                <xdr:colOff>55</xdr:colOff>
                <xdr:row>17</xdr:row>
                <xdr:rowOff>45</xdr:rowOff>
              </xdr:to>
            </anchor>
          </commentPr>
        </mc:Choice>
        <mc:Fallback/>
      </mc:AlternateContent>
    </comment>
    <comment ref="G33" authorId="0">
      <text>
        <r>
          <rPr>
            <sz val="10"/>
            <rFont val="Arial"/>
            <family val="2"/>
          </rPr>
          <t xml:space="preserve">Management budget estimate pending design and fabrication quote.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16</xdr:row>
                <xdr:rowOff>46</xdr:rowOff>
              </xdr:from>
              <xdr:to>
                <xdr:col>1</xdr:col>
                <xdr:colOff>55</xdr:colOff>
                <xdr:row>18</xdr:row>
                <xdr:rowOff>2</xdr:rowOff>
              </xdr:to>
            </anchor>
          </commentPr>
        </mc:Choice>
        <mc:Fallback/>
      </mc:AlternateContent>
    </comment>
    <comment ref="G34" authorId="0">
      <text>
        <r>
          <rPr>
            <sz val="10"/>
            <rFont val="Arial"/>
            <family val="2"/>
          </rPr>
          <t xml:space="preserve">Management estimate for 10–12 durable rackets plus balls, grips and packaged refreshments.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17</xdr:row>
                <xdr:rowOff>6</xdr:rowOff>
              </xdr:from>
              <xdr:to>
                <xdr:col>1</xdr:col>
                <xdr:colOff>55</xdr:colOff>
                <xdr:row>18</xdr:row>
                <xdr:rowOff>27</xdr:rowOff>
              </xdr:to>
            </anchor>
          </commentPr>
        </mc:Choice>
        <mc:Fallback/>
      </mc:AlternateContent>
    </comment>
    <comment ref="G35" authorId="0">
      <text>
        <r>
          <rPr>
            <sz val="10"/>
            <rFont val="Arial"/>
            <family val="2"/>
          </rPr>
          <t xml:space="preserve">CEMA publishes £450 ex VAT per Nayax reader plus installation/delivery and normally £45 + VAT for new-account KYC/AML. Low assumes one bundled/retrofitted device; base prudently allows two devices and setup.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17</xdr:row>
                <xdr:rowOff>28</xdr:rowOff>
              </xdr:from>
              <xdr:to>
                <xdr:col>1</xdr:col>
                <xdr:colOff>55</xdr:colOff>
                <xdr:row>21</xdr:row>
                <xdr:rowOff>30</xdr:rowOff>
              </xdr:to>
            </anchor>
          </commentPr>
        </mc:Choice>
        <mc:Fallback/>
      </mc:AlternateContent>
    </comment>
    <comment ref="G36" authorId="0">
      <text>
        <r>
          <rPr>
            <sz val="10"/>
            <rFont val="Arial"/>
            <family val="2"/>
          </rPr>
          <t xml:space="preserve">Management professional-fee allowance. Local food registration is free, but documentation, legal review and accessible user-journey setup may incur cost.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18</xdr:row>
                <xdr:rowOff>48</xdr:rowOff>
              </xdr:from>
              <xdr:to>
                <xdr:col>1</xdr:col>
                <xdr:colOff>55</xdr:colOff>
                <xdr:row>22</xdr:row>
                <xdr:rowOff>10</xdr:rowOff>
              </xdr:to>
            </anchor>
          </commentPr>
        </mc:Choice>
        <mc:Fallback/>
      </mc:AlternateContent>
    </comment>
    <comment ref="G37" authorId="0">
      <text>
        <r>
          <rPr>
            <sz val="10"/>
            <rFont val="Arial"/>
            <family val="2"/>
          </rPr>
          <t xml:space="preserve">Management assumption reflecting quotation and integration uncertainty.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19</xdr:row>
                <xdr:rowOff>28</xdr:rowOff>
              </xdr:from>
              <xdr:to>
                <xdr:col>1</xdr:col>
                <xdr:colOff>55</xdr:colOff>
                <xdr:row>22</xdr:row>
                <xdr:rowOff>3</xdr:rowOff>
              </xdr:to>
            </anchor>
          </commentPr>
        </mc:Choice>
        <mc:Fallback/>
      </mc:AlternateContent>
    </comment>
    <comment ref="G39" authorId="0">
      <text>
        <r>
          <rPr>
            <sz val="10"/>
            <rFont val="Arial"/>
            <family val="2"/>
          </rPr>
          <t xml:space="preserve">Vending Sense publishes second-hand from £25–£27/week and new combination from £35/week;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20</xdr:row>
                <xdr:rowOff>8</xdr:rowOff>
              </xdr:from>
              <xdr:to>
                <xdr:col>1</xdr:col>
                <xdr:colOff>55</xdr:colOff>
                <xdr:row>23</xdr:row>
                <xdr:rowOff>16</xdr:rowOff>
              </xdr:to>
            </anchor>
          </commentPr>
        </mc:Choice>
        <mc:Fallback/>
      </mc:AlternateContent>
    </comment>
    <comment ref="G40" authorId="0">
      <text>
        <r>
          <rPr>
            <sz val="10"/>
            <rFont val="Arial"/>
            <family val="2"/>
          </rPr>
          <t xml:space="preserve">Management estimate; suppliers generally quote privately. Exclude if included in revenue share or lease.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21</xdr:row>
                <xdr:rowOff>29</xdr:rowOff>
              </xdr:from>
              <xdr:to>
                <xdr:col>1</xdr:col>
                <xdr:colOff>55</xdr:colOff>
                <xdr:row>24</xdr:row>
                <xdr:rowOff>21</xdr:rowOff>
              </xdr:to>
            </anchor>
          </commentPr>
        </mc:Choice>
        <mc:Fallback/>
      </mc:AlternateContent>
    </comment>
    <comment ref="G41" authorId="0">
      <text>
        <r>
          <rPr>
            <sz val="10"/>
            <rFont val="Arial"/>
            <family val="2"/>
          </rPr>
          <t xml:space="preserve">Management architecture: separate reader for locker and consumables machine unless supplier bundles payment.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22</xdr:row>
                <xdr:rowOff>29</xdr:rowOff>
              </xdr:from>
              <xdr:to>
                <xdr:col>1</xdr:col>
                <xdr:colOff>55</xdr:colOff>
                <xdr:row>25</xdr:row>
                <xdr:rowOff>21</xdr:rowOff>
              </xdr:to>
            </anchor>
          </commentPr>
        </mc:Choice>
        <mc:Fallback/>
      </mc:AlternateContent>
    </comment>
    <comment ref="G42" authorId="0">
      <text>
        <r>
          <rPr>
            <sz val="10"/>
            <rFont val="Arial"/>
            <family val="2"/>
          </rPr>
          <t xml:space="preserve">Cantaloupe publishes from £9/month; CEMA publishes Nayax at £10/month.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24</xdr:row>
                <xdr:rowOff>7</xdr:rowOff>
              </xdr:from>
              <xdr:to>
                <xdr:col>1</xdr:col>
                <xdr:colOff>55</xdr:colOff>
                <xdr:row>25</xdr:row>
                <xdr:rowOff>48</xdr:rowOff>
              </xdr:to>
            </anchor>
          </commentPr>
        </mc:Choice>
        <mc:Fallback/>
      </mc:AlternateContent>
    </comment>
    <comment ref="G43" authorId="0">
      <text>
        <r>
          <rPr>
            <sz val="10"/>
            <rFont val="Arial"/>
            <family val="2"/>
          </rPr>
          <t xml:space="preserve">Management allowance. Vending Sense states ad-hoc repair can average £250 initial 30 minutes plus £45 per half-hour.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25</xdr:row>
                <xdr:rowOff>7</xdr:rowOff>
              </xdr:from>
              <xdr:to>
                <xdr:col>1</xdr:col>
                <xdr:colOff>55</xdr:colOff>
                <xdr:row>28</xdr:row>
                <xdr:rowOff>1</xdr:rowOff>
              </xdr:to>
            </anchor>
          </commentPr>
        </mc:Choice>
        <mc:Fallback/>
      </mc:AlternateContent>
    </comment>
    <comment ref="G44" authorId="0">
      <text>
        <r>
          <rPr>
            <sz val="10"/>
            <rFont val="Arial"/>
            <family val="2"/>
          </rPr>
          <t xml:space="preserve">Management estimate for business cellular backup and monitoring; wider venue broadband excluded.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25</xdr:row>
                <xdr:rowOff>49</xdr:rowOff>
              </xdr:from>
              <xdr:to>
                <xdr:col>1</xdr:col>
                <xdr:colOff>55</xdr:colOff>
                <xdr:row>28</xdr:row>
                <xdr:rowOff>43</xdr:rowOff>
              </xdr:to>
            </anchor>
          </commentPr>
        </mc:Choice>
        <mc:Fallback/>
      </mc:AlternateContent>
    </comment>
    <comment ref="G45" authorId="0">
      <text>
        <r>
          <rPr>
            <sz val="10"/>
            <rFont val="Arial"/>
            <family val="2"/>
          </rPr>
          <t xml:space="preserve">Management estimate; confirm rated consumption and tariff in written quotations.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26</xdr:row>
                <xdr:rowOff>9</xdr:rowOff>
              </xdr:from>
              <xdr:to>
                <xdr:col>1</xdr:col>
                <xdr:colOff>55</xdr:colOff>
                <xdr:row>28</xdr:row>
                <xdr:rowOff>46</xdr:rowOff>
              </xdr:to>
            </anchor>
          </commentPr>
        </mc:Choice>
        <mc:Fallback/>
      </mc:AlternateContent>
    </comment>
    <comment ref="G46" authorId="0">
      <text>
        <r>
          <rPr>
            <sz val="10"/>
            <rFont val="Arial"/>
            <family val="2"/>
          </rPr>
          <t xml:space="preserve">Management time-and-motion assumption for an unattended pilot.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27</xdr:row>
                <xdr:rowOff>9</xdr:rowOff>
              </xdr:from>
              <xdr:to>
                <xdr:col>1</xdr:col>
                <xdr:colOff>55</xdr:colOff>
                <xdr:row>29</xdr:row>
                <xdr:rowOff>6</xdr:rowOff>
              </xdr:to>
            </anchor>
          </commentPr>
        </mc:Choice>
        <mc:Fallback/>
      </mc:AlternateContent>
    </comment>
    <comment ref="G47" authorId="0">
      <text>
        <r>
          <rPr>
            <sz val="10"/>
            <rFont val="Arial"/>
            <family val="2"/>
          </rPr>
          <t xml:space="preserve">Management assumption inclusive of employer on-cost planning; replace with staffing model rate.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28</xdr:row>
                <xdr:rowOff>11</xdr:rowOff>
              </xdr:from>
              <xdr:to>
                <xdr:col>1</xdr:col>
                <xdr:colOff>55</xdr:colOff>
                <xdr:row>29</xdr:row>
                <xdr:rowOff>31</xdr:rowOff>
              </xdr:to>
            </anchor>
          </commentPr>
        </mc:Choice>
        <mc:Fallback/>
      </mc:AlternateContent>
    </comment>
    <comment ref="G48" authorId="0">
      <text>
        <r>
          <rPr>
            <sz val="10"/>
            <rFont val="Arial"/>
            <family val="2"/>
          </rPr>
          <t xml:space="preserve">Management estimate pending broker endorsement.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28</xdr:row>
                <xdr:rowOff>32</xdr:rowOff>
              </xdr:from>
              <xdr:to>
                <xdr:col>1</xdr:col>
                <xdr:colOff>55</xdr:colOff>
                <xdr:row>30</xdr:row>
                <xdr:rowOff>8</xdr:rowOff>
              </xdr:to>
            </anchor>
          </commentPr>
        </mc:Choice>
        <mc:Fallback/>
      </mc:AlternateContent>
    </comment>
    <comment ref="G49" authorId="0">
      <text>
        <r>
          <rPr>
            <sz val="10"/>
            <rFont val="Arial"/>
            <family val="2"/>
          </rPr>
          <t xml:space="preserve">Management reserve; Vending Sense publishes £250 initial 30 minutes plus £45 per half-hour for ad-hoc repair.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28</xdr:row>
                <xdr:rowOff>34</xdr:rowOff>
              </xdr:from>
              <xdr:to>
                <xdr:col>1</xdr:col>
                <xdr:colOff>55</xdr:colOff>
                <xdr:row>30</xdr:row>
                <xdr:rowOff>28</xdr:rowOff>
              </xdr:to>
            </anchor>
          </commentPr>
        </mc:Choice>
        <mc:Fallback/>
      </mc:AlternateContent>
    </comment>
    <comment ref="G51" authorId="0">
      <text>
        <r>
          <rPr>
            <sz val="10"/>
            <rFont val="Arial"/>
            <family val="2"/>
          </rPr>
          <t xml:space="preserve">Illustrative management assumption only. No Strings confirms revenue share but does not publish the percentage.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29</xdr:row>
                <xdr:rowOff>14</xdr:rowOff>
              </xdr:from>
              <xdr:to>
                <xdr:col>1</xdr:col>
                <xdr:colOff>55</xdr:colOff>
                <xdr:row>32</xdr:row>
                <xdr:rowOff>1</xdr:rowOff>
              </xdr:to>
            </anchor>
          </commentPr>
        </mc:Choice>
        <mc:Fallback/>
      </mc:AlternateContent>
    </comment>
    <comment ref="G52" authorId="0">
      <text>
        <r>
          <rPr>
            <sz val="10"/>
            <rFont val="Arial"/>
            <family val="2"/>
          </rPr>
          <t xml:space="preserve">Management estimate for power, network, security and signage; provider-specific machine capex assumed nil.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30</xdr:row>
                <xdr:rowOff>14</xdr:rowOff>
              </xdr:from>
              <xdr:to>
                <xdr:col>1</xdr:col>
                <xdr:colOff>55</xdr:colOff>
                <xdr:row>32</xdr:row>
                <xdr:rowOff>28</xdr:rowOff>
              </xdr:to>
            </anchor>
          </commentPr>
        </mc:Choice>
        <mc:Fallback/>
      </mc:AlternateContent>
    </comment>
    <comment ref="G53" authorId="0">
      <text>
        <r>
          <rPr>
            <sz val="10"/>
            <rFont val="Arial"/>
            <family val="2"/>
          </rPr>
          <t xml:space="preserve">Management assumption; No Strings states the club replenishes physical stock even though backend ordering is managed.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31</xdr:row>
                <xdr:rowOff>14</xdr:rowOff>
              </xdr:from>
              <xdr:to>
                <xdr:col>1</xdr:col>
                <xdr:colOff>55</xdr:colOff>
                <xdr:row>34</xdr:row>
                <xdr:rowOff>1</xdr:rowOff>
              </xdr:to>
            </anchor>
          </commentPr>
        </mc:Choice>
        <mc:Fallback/>
      </mc:AlternateContent>
    </comment>
    <comment ref="G54" authorId="0">
      <text>
        <r>
          <rPr>
            <sz val="10"/>
            <rFont val="Arial"/>
            <family val="2"/>
          </rPr>
          <t xml:space="preserve">Logic Vending and Selecta publish general new-machine ranges of £4,000–£15,000; base is a mid-range planning figure.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32</xdr:row>
                <xdr:rowOff>14</xdr:rowOff>
              </xdr:from>
              <xdr:to>
                <xdr:col>1</xdr:col>
                <xdr:colOff>55</xdr:colOff>
                <xdr:row>34</xdr:row>
                <xdr:rowOff>43</xdr:rowOff>
              </xdr:to>
            </anchor>
          </commentPr>
        </mc:Choice>
        <mc:Fallback/>
      </mc:AlternateContent>
    </comment>
    <comment ref="G56" authorId="0">
      <text>
        <r>
          <rPr>
            <sz val="10"/>
            <rFont val="Arial"/>
            <family val="2"/>
          </rPr>
          <t xml:space="preserve">Management assumption for a five-year illustrative model; not a market forecast.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33</xdr:row>
                <xdr:rowOff>14</xdr:rowOff>
              </xdr:from>
              <xdr:to>
                <xdr:col>1</xdr:col>
                <xdr:colOff>55</xdr:colOff>
                <xdr:row>34</xdr:row>
                <xdr:rowOff>51</xdr:rowOff>
              </xdr:to>
            </anchor>
          </commentPr>
        </mc:Choice>
        <mc:Fallback/>
      </mc:AlternateContent>
    </comment>
    <comment ref="G57" authorId="0">
      <text>
        <r>
          <rPr>
            <sz val="10"/>
            <rFont val="Arial"/>
            <family val="2"/>
          </rPr>
          <t xml:space="preserve">Management assumption for five-year planning.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33</xdr:row>
                <xdr:rowOff>36</xdr:rowOff>
              </xdr:from>
              <xdr:to>
                <xdr:col>1</xdr:col>
                <xdr:colOff>55</xdr:colOff>
                <xdr:row>34</xdr:row>
                <xdr:rowOff>73</xdr:rowOff>
              </xdr:to>
            </anchor>
          </commentPr>
        </mc:Choice>
        <mc:Fallback/>
      </mc:AlternateContent>
    </comment>
    <comment ref="G58" authorId="0">
      <text>
        <r>
          <rPr>
            <sz val="10"/>
            <rFont val="Arial"/>
            <family val="2"/>
          </rPr>
          <t xml:space="preserve">Management planning assumption; financing and tax effects excluded.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33</xdr:row>
                <xdr:rowOff>38</xdr:rowOff>
              </xdr:from>
              <xdr:to>
                <xdr:col>1</xdr:col>
                <xdr:colOff>55</xdr:colOff>
                <xdr:row>34</xdr:row>
                <xdr:rowOff>75</xdr:rowOff>
              </xdr:to>
            </anchor>
          </commentPr>
        </mc:Choice>
        <mc:Fallback/>
      </mc:AlternateContent>
    </comment>
    <comment ref="H9" authorId="0">
      <text>
        <r>
          <rPr>
            <sz val="10"/>
            <rFont val="Arial"/>
            <family val="2"/>
          </rPr>
          <t xml:space="preserve">Management planning range. Base mirrors the six-court planning benchmark at Your Padel Uttoxeter; current website advertises seven courts.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7</xdr:row>
                <xdr:rowOff>6</xdr:rowOff>
              </xdr:to>
            </anchor>
          </commentPr>
        </mc:Choice>
        <mc:Fallback/>
      </mc:AlternateContent>
    </comment>
    <comment ref="H10" authorId="0">
      <text>
        <r>
          <rPr>
            <sz val="10"/>
            <rFont val="Arial"/>
            <family val="2"/>
          </rPr>
          <t xml:space="preserve">Management assumption for a year-round indoor venue, allowing planned closures.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</xdr:row>
                <xdr:rowOff>5</xdr:rowOff>
              </xdr:from>
              <xdr:to>
                <xdr:col>1</xdr:col>
                <xdr:colOff>55</xdr:colOff>
                <xdr:row>7</xdr:row>
                <xdr:rowOff>8</xdr:rowOff>
              </xdr:to>
            </anchor>
          </commentPr>
        </mc:Choice>
        <mc:Fallback/>
      </mc:AlternateContent>
    </comment>
    <comment ref="H12" authorId="0">
      <text>
        <r>
          <rPr>
            <sz val="10"/>
            <rFont val="Arial"/>
            <family val="2"/>
          </rPr>
          <t xml:space="preserve">Management sensitivity. Base is deliberately below the KioskForce supplier case of 18 rentals/day for a six-court club.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4</xdr:row>
                <xdr:rowOff>7</xdr:rowOff>
              </xdr:from>
              <xdr:to>
                <xdr:col>1</xdr:col>
                <xdr:colOff>55</xdr:colOff>
                <xdr:row>8</xdr:row>
                <xdr:rowOff>22</xdr:rowOff>
              </xdr:to>
            </anchor>
          </commentPr>
        </mc:Choice>
        <mc:Fallback/>
      </mc:AlternateContent>
    </comment>
    <comment ref="H13" authorId="0">
      <text>
        <r>
          <rPr>
            <sz val="10"/>
            <rFont val="Arial"/>
            <family val="2"/>
          </rPr>
          <t xml:space="preserve">Management assumption pending 90-day pilot evidence.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9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H14" authorId="0">
      <text>
        <r>
          <rPr>
            <sz val="10"/>
            <rFont val="Arial"/>
            <family val="2"/>
          </rPr>
          <t xml:space="preserve">Management assumption pending 90-day pilot evidence.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7</xdr:row>
                <xdr:rowOff>11</xdr:rowOff>
              </xdr:from>
              <xdr:to>
                <xdr:col>1</xdr:col>
                <xdr:colOff>55</xdr:colOff>
                <xdr:row>8</xdr:row>
                <xdr:rowOff>68</xdr:rowOff>
              </xdr:to>
            </anchor>
          </commentPr>
        </mc:Choice>
        <mc:Fallback/>
      </mc:AlternateContent>
    </comment>
    <comment ref="H15" authorId="0">
      <text>
        <r>
          <rPr>
            <sz val="10"/>
            <rFont val="Arial"/>
            <family val="2"/>
          </rPr>
          <t xml:space="preserve">Management assumption pending Trentham footfall and café/bar opening decisions.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10</xdr:rowOff>
              </xdr:from>
              <xdr:to>
                <xdr:col>1</xdr:col>
                <xdr:colOff>55</xdr:colOff>
                <xdr:row>9</xdr:row>
                <xdr:rowOff>11</xdr:rowOff>
              </xdr:to>
            </anchor>
          </commentPr>
        </mc:Choice>
        <mc:Fallback/>
      </mc:AlternateContent>
    </comment>
    <comment ref="H17" authorId="0">
      <text>
        <r>
          <rPr>
            <sz val="10"/>
            <rFont val="Arial"/>
            <family val="2"/>
          </rPr>
          <t xml:space="preserve">Management assumption. Your Padel confirms rental availability but does not publish a standalone fee; validate through local willingness-to-pay testing.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32</xdr:rowOff>
              </xdr:from>
              <xdr:to>
                <xdr:col>1</xdr:col>
                <xdr:colOff>55</xdr:colOff>
                <xdr:row>11</xdr:row>
                <xdr:rowOff>31</xdr:rowOff>
              </xdr:to>
            </anchor>
          </commentPr>
        </mc:Choice>
        <mc:Fallback/>
      </mc:AlternateContent>
    </comment>
    <comment ref="H18" authorId="0">
      <text>
        <r>
          <rPr>
            <sz val="10"/>
            <rFont val="Arial"/>
            <family val="2"/>
          </rPr>
          <t xml:space="preserve">Quicksand UK public retail anchor £5.94 for a three-ball tube, accessed 7 August 2026; base includes convenience premium.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74</xdr:rowOff>
              </xdr:from>
              <xdr:to>
                <xdr:col>1</xdr:col>
                <xdr:colOff>55</xdr:colOff>
                <xdr:row>11</xdr:row>
                <xdr:rowOff>28</xdr:rowOff>
              </xdr:to>
            </anchor>
          </commentPr>
        </mc:Choice>
        <mc:Fallback/>
      </mc:AlternateContent>
    </comment>
    <comment ref="H19" authorId="0">
      <text>
        <r>
          <rPr>
            <sz val="10"/>
            <rFont val="Arial"/>
            <family val="2"/>
          </rPr>
          <t xml:space="preserve">Management assumption. Quicksand UK lists 60 grips for £44.24 retail, about £0.74 each,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34</xdr:rowOff>
              </xdr:from>
              <xdr:to>
                <xdr:col>1</xdr:col>
                <xdr:colOff>55</xdr:colOff>
                <xdr:row>12</xdr:row>
                <xdr:rowOff>23</xdr:rowOff>
              </xdr:to>
            </anchor>
          </commentPr>
        </mc:Choice>
        <mc:Fallback/>
      </mc:AlternateContent>
    </comment>
    <comment ref="H20" authorId="0">
      <text>
        <r>
          <rPr>
            <sz val="10"/>
            <rFont val="Arial"/>
            <family val="2"/>
          </rPr>
          <t xml:space="preserve">Management assumption pending supplier and competitor price checks.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14</xdr:rowOff>
              </xdr:from>
              <xdr:to>
                <xdr:col>1</xdr:col>
                <xdr:colOff>55</xdr:colOff>
                <xdr:row>12</xdr:row>
                <xdr:rowOff>34</xdr:rowOff>
              </xdr:to>
            </anchor>
          </commentPr>
        </mc:Choice>
        <mc:Fallback/>
      </mc:AlternateContent>
    </comment>
    <comment ref="H22" authorId="0">
      <text>
        <r>
          <rPr>
            <sz val="10"/>
            <rFont val="Arial"/>
            <family val="2"/>
          </rPr>
          <t xml:space="preserve">Management reserve; validate from damage and replacement data after launch.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36</xdr:rowOff>
              </xdr:from>
              <xdr:to>
                <xdr:col>1</xdr:col>
                <xdr:colOff>55</xdr:colOff>
                <xdr:row>13</xdr:row>
                <xdr:rowOff>11</xdr:rowOff>
              </xdr:to>
            </anchor>
          </commentPr>
        </mc:Choice>
        <mc:Fallback/>
      </mc:AlternateContent>
    </comment>
    <comment ref="H23" authorId="0">
      <text>
        <r>
          <rPr>
            <sz val="10"/>
            <rFont val="Arial"/>
            <family val="2"/>
          </rPr>
          <t xml:space="preserve">Management sensitivity pending trade quotations. Public retail price is not wholesale cost.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57</xdr:rowOff>
              </xdr:from>
              <xdr:to>
                <xdr:col>1</xdr:col>
                <xdr:colOff>55</xdr:colOff>
                <xdr:row>13</xdr:row>
                <xdr:rowOff>36</xdr:rowOff>
              </xdr:to>
            </anchor>
          </commentPr>
        </mc:Choice>
        <mc:Fallback/>
      </mc:AlternateContent>
    </comment>
    <comment ref="H24" authorId="0">
      <text>
        <r>
          <rPr>
            <sz val="10"/>
            <rFont val="Arial"/>
            <family val="2"/>
          </rPr>
          <t xml:space="preserve">Management sensitivity pending trade quotations.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17</xdr:rowOff>
              </xdr:from>
              <xdr:to>
                <xdr:col>1</xdr:col>
                <xdr:colOff>55</xdr:colOff>
                <xdr:row>14</xdr:row>
                <xdr:rowOff>13</xdr:rowOff>
              </xdr:to>
            </anchor>
          </commentPr>
        </mc:Choice>
        <mc:Fallback/>
      </mc:AlternateContent>
    </comment>
    <comment ref="H25" authorId="0">
      <text>
        <r>
          <rPr>
            <sz val="10"/>
            <rFont val="Arial"/>
            <family val="2"/>
          </rPr>
          <t xml:space="preserve">Management sensitivity based on packaged-vending gross margin planning.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19</xdr:rowOff>
              </xdr:from>
              <xdr:to>
                <xdr:col>1</xdr:col>
                <xdr:colOff>55</xdr:colOff>
                <xdr:row>14</xdr:row>
                <xdr:rowOff>15</xdr:rowOff>
              </xdr:to>
            </anchor>
          </commentPr>
        </mc:Choice>
        <mc:Fallback/>
      </mc:AlternateContent>
    </comment>
    <comment ref="H26" authorId="0">
      <text>
        <r>
          <rPr>
            <sz val="10"/>
            <rFont val="Arial"/>
            <family val="2"/>
          </rPr>
          <t xml:space="preserve">Cantaloupe publishes processing below 2.5%; CEMA publishes Nayax at 2.95%. Base uses verified Nayax reseller rate,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41</xdr:rowOff>
              </xdr:from>
              <xdr:to>
                <xdr:col>1</xdr:col>
                <xdr:colOff>55</xdr:colOff>
                <xdr:row>16</xdr:row>
                <xdr:rowOff>8</xdr:rowOff>
              </xdr:to>
            </anchor>
          </commentPr>
        </mc:Choice>
        <mc:Fallback/>
      </mc:AlternateContent>
    </comment>
    <comment ref="H27" authorId="0">
      <text>
        <r>
          <rPr>
            <sz val="10"/>
            <rFont val="Arial"/>
            <family val="2"/>
          </rPr>
          <t xml:space="preserve">Management reserve pending operational evidence.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41</xdr:rowOff>
              </xdr:from>
              <xdr:to>
                <xdr:col>1</xdr:col>
                <xdr:colOff>55</xdr:colOff>
                <xdr:row>16</xdr:row>
                <xdr:rowOff>16</xdr:rowOff>
              </xdr:to>
            </anchor>
          </commentPr>
        </mc:Choice>
        <mc:Fallback/>
      </mc:AlternateContent>
    </comment>
    <comment ref="H29" authorId="0">
      <text>
        <r>
          <rPr>
            <sz val="10"/>
            <rFont val="Arial"/>
            <family val="2"/>
          </rPr>
          <t xml:space="preserve">Budget estimate based on published general connected-locker range £2,400–£9,500 and KioskForce eight-bay $8,000 reference; requires UK quote.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1</xdr:rowOff>
              </xdr:from>
              <xdr:to>
                <xdr:col>1</xdr:col>
                <xdr:colOff>55</xdr:colOff>
                <xdr:row>17</xdr:row>
                <xdr:rowOff>5</xdr:rowOff>
              </xdr:to>
            </anchor>
          </commentPr>
        </mc:Choice>
        <mc:Fallback/>
      </mc:AlternateContent>
    </comment>
    <comment ref="H30" authorId="0">
      <text>
        <r>
          <rPr>
            <sz val="10"/>
            <rFont val="Arial"/>
            <family val="2"/>
          </rPr>
          <t xml:space="preserve">Management budget estimate pending site survey and supplier quote.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1</xdr:rowOff>
              </xdr:from>
              <xdr:to>
                <xdr:col>1</xdr:col>
                <xdr:colOff>55</xdr:colOff>
                <xdr:row>16</xdr:row>
                <xdr:rowOff>60</xdr:rowOff>
              </xdr:to>
            </anchor>
          </commentPr>
        </mc:Choice>
        <mc:Fallback/>
      </mc:AlternateContent>
    </comment>
    <comment ref="H31" authorId="0">
      <text>
        <r>
          <rPr>
            <sz val="10"/>
            <rFont val="Arial"/>
            <family val="2"/>
          </rPr>
          <t xml:space="preserve">Management budget estimate pending site and electrical survey.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16</xdr:row>
                <xdr:rowOff>3</xdr:rowOff>
              </xdr:from>
              <xdr:to>
                <xdr:col>1</xdr:col>
                <xdr:colOff>55</xdr:colOff>
                <xdr:row>17</xdr:row>
                <xdr:rowOff>20</xdr:rowOff>
              </xdr:to>
            </anchor>
          </commentPr>
        </mc:Choice>
        <mc:Fallback/>
      </mc:AlternateContent>
    </comment>
    <comment ref="H32" authorId="0">
      <text>
        <r>
          <rPr>
            <sz val="10"/>
            <rFont val="Arial"/>
            <family val="2"/>
          </rPr>
          <t xml:space="preserve">Management budget estimate for incremental vending resilience; full venue security is separate.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16</xdr:row>
                <xdr:rowOff>24</xdr:rowOff>
              </xdr:from>
              <xdr:to>
                <xdr:col>1</xdr:col>
                <xdr:colOff>55</xdr:colOff>
                <xdr:row>17</xdr:row>
                <xdr:rowOff>45</xdr:rowOff>
              </xdr:to>
            </anchor>
          </commentPr>
        </mc:Choice>
        <mc:Fallback/>
      </mc:AlternateContent>
    </comment>
    <comment ref="H33" authorId="0">
      <text>
        <r>
          <rPr>
            <sz val="10"/>
            <rFont val="Arial"/>
            <family val="2"/>
          </rPr>
          <t xml:space="preserve">Management budget estimate pending design and fabrication quote.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16</xdr:row>
                <xdr:rowOff>46</xdr:rowOff>
              </xdr:from>
              <xdr:to>
                <xdr:col>1</xdr:col>
                <xdr:colOff>55</xdr:colOff>
                <xdr:row>18</xdr:row>
                <xdr:rowOff>2</xdr:rowOff>
              </xdr:to>
            </anchor>
          </commentPr>
        </mc:Choice>
        <mc:Fallback/>
      </mc:AlternateContent>
    </comment>
    <comment ref="H34" authorId="0">
      <text>
        <r>
          <rPr>
            <sz val="10"/>
            <rFont val="Arial"/>
            <family val="2"/>
          </rPr>
          <t xml:space="preserve">Management estimate for 10–12 durable rackets plus balls, grips and packaged refreshments.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17</xdr:row>
                <xdr:rowOff>6</xdr:rowOff>
              </xdr:from>
              <xdr:to>
                <xdr:col>1</xdr:col>
                <xdr:colOff>55</xdr:colOff>
                <xdr:row>18</xdr:row>
                <xdr:rowOff>27</xdr:rowOff>
              </xdr:to>
            </anchor>
          </commentPr>
        </mc:Choice>
        <mc:Fallback/>
      </mc:AlternateContent>
    </comment>
    <comment ref="H35" authorId="0">
      <text>
        <r>
          <rPr>
            <sz val="10"/>
            <rFont val="Arial"/>
            <family val="2"/>
          </rPr>
          <t xml:space="preserve">CEMA publishes £450 ex VAT per Nayax reader plus installation/delivery and normally £45 + VAT for new-account KYC/AML. Low assumes one bundled/retrofitted device; base prudently allows two devices and setup.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17</xdr:row>
                <xdr:rowOff>28</xdr:rowOff>
              </xdr:from>
              <xdr:to>
                <xdr:col>1</xdr:col>
                <xdr:colOff>55</xdr:colOff>
                <xdr:row>21</xdr:row>
                <xdr:rowOff>30</xdr:rowOff>
              </xdr:to>
            </anchor>
          </commentPr>
        </mc:Choice>
        <mc:Fallback/>
      </mc:AlternateContent>
    </comment>
    <comment ref="H36" authorId="0">
      <text>
        <r>
          <rPr>
            <sz val="10"/>
            <rFont val="Arial"/>
            <family val="2"/>
          </rPr>
          <t xml:space="preserve">Management professional-fee allowance. Local food registration is free, but documentation, legal review and accessible user-journey setup may incur cost.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18</xdr:row>
                <xdr:rowOff>48</xdr:rowOff>
              </xdr:from>
              <xdr:to>
                <xdr:col>1</xdr:col>
                <xdr:colOff>55</xdr:colOff>
                <xdr:row>22</xdr:row>
                <xdr:rowOff>10</xdr:rowOff>
              </xdr:to>
            </anchor>
          </commentPr>
        </mc:Choice>
        <mc:Fallback/>
      </mc:AlternateContent>
    </comment>
    <comment ref="H37" authorId="0">
      <text>
        <r>
          <rPr>
            <sz val="10"/>
            <rFont val="Arial"/>
            <family val="2"/>
          </rPr>
          <t xml:space="preserve">Management assumption reflecting quotation and integration uncertainty.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19</xdr:row>
                <xdr:rowOff>28</xdr:rowOff>
              </xdr:from>
              <xdr:to>
                <xdr:col>1</xdr:col>
                <xdr:colOff>55</xdr:colOff>
                <xdr:row>22</xdr:row>
                <xdr:rowOff>3</xdr:rowOff>
              </xdr:to>
            </anchor>
          </commentPr>
        </mc:Choice>
        <mc:Fallback/>
      </mc:AlternateContent>
    </comment>
    <comment ref="H39" authorId="0">
      <text>
        <r>
          <rPr>
            <sz val="10"/>
            <rFont val="Arial"/>
            <family val="2"/>
          </rPr>
          <t xml:space="preserve">Vending Sense publishes second-hand from £25–£27/week and new combination from £35/week;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20</xdr:row>
                <xdr:rowOff>8</xdr:rowOff>
              </xdr:from>
              <xdr:to>
                <xdr:col>1</xdr:col>
                <xdr:colOff>55</xdr:colOff>
                <xdr:row>23</xdr:row>
                <xdr:rowOff>16</xdr:rowOff>
              </xdr:to>
            </anchor>
          </commentPr>
        </mc:Choice>
        <mc:Fallback/>
      </mc:AlternateContent>
    </comment>
    <comment ref="H40" authorId="0">
      <text>
        <r>
          <rPr>
            <sz val="10"/>
            <rFont val="Arial"/>
            <family val="2"/>
          </rPr>
          <t xml:space="preserve">Management estimate; suppliers generally quote privately. Exclude if included in revenue share or lease.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21</xdr:row>
                <xdr:rowOff>29</xdr:rowOff>
              </xdr:from>
              <xdr:to>
                <xdr:col>1</xdr:col>
                <xdr:colOff>55</xdr:colOff>
                <xdr:row>24</xdr:row>
                <xdr:rowOff>21</xdr:rowOff>
              </xdr:to>
            </anchor>
          </commentPr>
        </mc:Choice>
        <mc:Fallback/>
      </mc:AlternateContent>
    </comment>
    <comment ref="H41" authorId="0">
      <text>
        <r>
          <rPr>
            <sz val="10"/>
            <rFont val="Arial"/>
            <family val="2"/>
          </rPr>
          <t xml:space="preserve">Management architecture: separate reader for locker and consumables machine unless supplier bundles payment.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22</xdr:row>
                <xdr:rowOff>29</xdr:rowOff>
              </xdr:from>
              <xdr:to>
                <xdr:col>1</xdr:col>
                <xdr:colOff>55</xdr:colOff>
                <xdr:row>25</xdr:row>
                <xdr:rowOff>21</xdr:rowOff>
              </xdr:to>
            </anchor>
          </commentPr>
        </mc:Choice>
        <mc:Fallback/>
      </mc:AlternateContent>
    </comment>
    <comment ref="H42" authorId="0">
      <text>
        <r>
          <rPr>
            <sz val="10"/>
            <rFont val="Arial"/>
            <family val="2"/>
          </rPr>
          <t xml:space="preserve">Cantaloupe publishes from £9/month; CEMA publishes Nayax at £10/month.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24</xdr:row>
                <xdr:rowOff>7</xdr:rowOff>
              </xdr:from>
              <xdr:to>
                <xdr:col>1</xdr:col>
                <xdr:colOff>55</xdr:colOff>
                <xdr:row>25</xdr:row>
                <xdr:rowOff>48</xdr:rowOff>
              </xdr:to>
            </anchor>
          </commentPr>
        </mc:Choice>
        <mc:Fallback/>
      </mc:AlternateContent>
    </comment>
    <comment ref="H43" authorId="0">
      <text>
        <r>
          <rPr>
            <sz val="10"/>
            <rFont val="Arial"/>
            <family val="2"/>
          </rPr>
          <t xml:space="preserve">Management allowance. Vending Sense states ad-hoc repair can average £250 initial 30 minutes plus £45 per half-hour.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25</xdr:row>
                <xdr:rowOff>7</xdr:rowOff>
              </xdr:from>
              <xdr:to>
                <xdr:col>1</xdr:col>
                <xdr:colOff>55</xdr:colOff>
                <xdr:row>28</xdr:row>
                <xdr:rowOff>1</xdr:rowOff>
              </xdr:to>
            </anchor>
          </commentPr>
        </mc:Choice>
        <mc:Fallback/>
      </mc:AlternateContent>
    </comment>
    <comment ref="H44" authorId="0">
      <text>
        <r>
          <rPr>
            <sz val="10"/>
            <rFont val="Arial"/>
            <family val="2"/>
          </rPr>
          <t xml:space="preserve">Management estimate for business cellular backup and monitoring; wider venue broadband excluded.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25</xdr:row>
                <xdr:rowOff>49</xdr:rowOff>
              </xdr:from>
              <xdr:to>
                <xdr:col>1</xdr:col>
                <xdr:colOff>55</xdr:colOff>
                <xdr:row>28</xdr:row>
                <xdr:rowOff>43</xdr:rowOff>
              </xdr:to>
            </anchor>
          </commentPr>
        </mc:Choice>
        <mc:Fallback/>
      </mc:AlternateContent>
    </comment>
    <comment ref="H45" authorId="0">
      <text>
        <r>
          <rPr>
            <sz val="10"/>
            <rFont val="Arial"/>
            <family val="2"/>
          </rPr>
          <t xml:space="preserve">Management estimate; confirm rated consumption and tariff in written quotations.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26</xdr:row>
                <xdr:rowOff>9</xdr:rowOff>
              </xdr:from>
              <xdr:to>
                <xdr:col>1</xdr:col>
                <xdr:colOff>55</xdr:colOff>
                <xdr:row>28</xdr:row>
                <xdr:rowOff>46</xdr:rowOff>
              </xdr:to>
            </anchor>
          </commentPr>
        </mc:Choice>
        <mc:Fallback/>
      </mc:AlternateContent>
    </comment>
    <comment ref="H46" authorId="0">
      <text>
        <r>
          <rPr>
            <sz val="10"/>
            <rFont val="Arial"/>
            <family val="2"/>
          </rPr>
          <t xml:space="preserve">Management time-and-motion assumption for an unattended pilot.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27</xdr:row>
                <xdr:rowOff>9</xdr:rowOff>
              </xdr:from>
              <xdr:to>
                <xdr:col>1</xdr:col>
                <xdr:colOff>55</xdr:colOff>
                <xdr:row>29</xdr:row>
                <xdr:rowOff>6</xdr:rowOff>
              </xdr:to>
            </anchor>
          </commentPr>
        </mc:Choice>
        <mc:Fallback/>
      </mc:AlternateContent>
    </comment>
    <comment ref="H47" authorId="0">
      <text>
        <r>
          <rPr>
            <sz val="10"/>
            <rFont val="Arial"/>
            <family val="2"/>
          </rPr>
          <t xml:space="preserve">Management assumption inclusive of employer on-cost planning; replace with staffing model rate.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28</xdr:row>
                <xdr:rowOff>11</xdr:rowOff>
              </xdr:from>
              <xdr:to>
                <xdr:col>1</xdr:col>
                <xdr:colOff>55</xdr:colOff>
                <xdr:row>29</xdr:row>
                <xdr:rowOff>31</xdr:rowOff>
              </xdr:to>
            </anchor>
          </commentPr>
        </mc:Choice>
        <mc:Fallback/>
      </mc:AlternateContent>
    </comment>
    <comment ref="H48" authorId="0">
      <text>
        <r>
          <rPr>
            <sz val="10"/>
            <rFont val="Arial"/>
            <family val="2"/>
          </rPr>
          <t xml:space="preserve">Management estimate pending broker endorsement.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28</xdr:row>
                <xdr:rowOff>32</xdr:rowOff>
              </xdr:from>
              <xdr:to>
                <xdr:col>1</xdr:col>
                <xdr:colOff>55</xdr:colOff>
                <xdr:row>30</xdr:row>
                <xdr:rowOff>8</xdr:rowOff>
              </xdr:to>
            </anchor>
          </commentPr>
        </mc:Choice>
        <mc:Fallback/>
      </mc:AlternateContent>
    </comment>
    <comment ref="H49" authorId="0">
      <text>
        <r>
          <rPr>
            <sz val="10"/>
            <rFont val="Arial"/>
            <family val="2"/>
          </rPr>
          <t xml:space="preserve">Management reserve; Vending Sense publishes £250 initial 30 minutes plus £45 per half-hour for ad-hoc repair.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28</xdr:row>
                <xdr:rowOff>34</xdr:rowOff>
              </xdr:from>
              <xdr:to>
                <xdr:col>1</xdr:col>
                <xdr:colOff>55</xdr:colOff>
                <xdr:row>30</xdr:row>
                <xdr:rowOff>28</xdr:rowOff>
              </xdr:to>
            </anchor>
          </commentPr>
        </mc:Choice>
        <mc:Fallback/>
      </mc:AlternateContent>
    </comment>
    <comment ref="H51" authorId="0">
      <text>
        <r>
          <rPr>
            <sz val="10"/>
            <rFont val="Arial"/>
            <family val="2"/>
          </rPr>
          <t xml:space="preserve">Illustrative management assumption only. No Strings confirms revenue share but does not publish the percentage.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29</xdr:row>
                <xdr:rowOff>14</xdr:rowOff>
              </xdr:from>
              <xdr:to>
                <xdr:col>1</xdr:col>
                <xdr:colOff>55</xdr:colOff>
                <xdr:row>32</xdr:row>
                <xdr:rowOff>1</xdr:rowOff>
              </xdr:to>
            </anchor>
          </commentPr>
        </mc:Choice>
        <mc:Fallback/>
      </mc:AlternateContent>
    </comment>
    <comment ref="H52" authorId="0">
      <text>
        <r>
          <rPr>
            <sz val="10"/>
            <rFont val="Arial"/>
            <family val="2"/>
          </rPr>
          <t xml:space="preserve">Management estimate for power, network, security and signage; provider-specific machine capex assumed nil.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30</xdr:row>
                <xdr:rowOff>14</xdr:rowOff>
              </xdr:from>
              <xdr:to>
                <xdr:col>1</xdr:col>
                <xdr:colOff>55</xdr:colOff>
                <xdr:row>32</xdr:row>
                <xdr:rowOff>28</xdr:rowOff>
              </xdr:to>
            </anchor>
          </commentPr>
        </mc:Choice>
        <mc:Fallback/>
      </mc:AlternateContent>
    </comment>
    <comment ref="H53" authorId="0">
      <text>
        <r>
          <rPr>
            <sz val="10"/>
            <rFont val="Arial"/>
            <family val="2"/>
          </rPr>
          <t xml:space="preserve">Management assumption; No Strings states the club replenishes physical stock even though backend ordering is managed.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31</xdr:row>
                <xdr:rowOff>14</xdr:rowOff>
              </xdr:from>
              <xdr:to>
                <xdr:col>1</xdr:col>
                <xdr:colOff>55</xdr:colOff>
                <xdr:row>34</xdr:row>
                <xdr:rowOff>1</xdr:rowOff>
              </xdr:to>
            </anchor>
          </commentPr>
        </mc:Choice>
        <mc:Fallback/>
      </mc:AlternateContent>
    </comment>
    <comment ref="H54" authorId="0">
      <text>
        <r>
          <rPr>
            <sz val="10"/>
            <rFont val="Arial"/>
            <family val="2"/>
          </rPr>
          <t xml:space="preserve">Logic Vending and Selecta publish general new-machine ranges of £4,000–£15,000; base is a mid-range planning figure.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32</xdr:row>
                <xdr:rowOff>14</xdr:rowOff>
              </xdr:from>
              <xdr:to>
                <xdr:col>1</xdr:col>
                <xdr:colOff>55</xdr:colOff>
                <xdr:row>34</xdr:row>
                <xdr:rowOff>43</xdr:rowOff>
              </xdr:to>
            </anchor>
          </commentPr>
        </mc:Choice>
        <mc:Fallback/>
      </mc:AlternateContent>
    </comment>
    <comment ref="H56" authorId="0">
      <text>
        <r>
          <rPr>
            <sz val="10"/>
            <rFont val="Arial"/>
            <family val="2"/>
          </rPr>
          <t xml:space="preserve">Management assumption for a five-year illustrative model; not a market forecast.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33</xdr:row>
                <xdr:rowOff>14</xdr:rowOff>
              </xdr:from>
              <xdr:to>
                <xdr:col>1</xdr:col>
                <xdr:colOff>55</xdr:colOff>
                <xdr:row>34</xdr:row>
                <xdr:rowOff>51</xdr:rowOff>
              </xdr:to>
            </anchor>
          </commentPr>
        </mc:Choice>
        <mc:Fallback/>
      </mc:AlternateContent>
    </comment>
    <comment ref="H57" authorId="0">
      <text>
        <r>
          <rPr>
            <sz val="10"/>
            <rFont val="Arial"/>
            <family val="2"/>
          </rPr>
          <t xml:space="preserve">Management assumption for five-year planning.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33</xdr:row>
                <xdr:rowOff>36</xdr:rowOff>
              </xdr:from>
              <xdr:to>
                <xdr:col>1</xdr:col>
                <xdr:colOff>55</xdr:colOff>
                <xdr:row>34</xdr:row>
                <xdr:rowOff>73</xdr:rowOff>
              </xdr:to>
            </anchor>
          </commentPr>
        </mc:Choice>
        <mc:Fallback/>
      </mc:AlternateContent>
    </comment>
    <comment ref="H58" authorId="0">
      <text>
        <r>
          <rPr>
            <sz val="10"/>
            <rFont val="Arial"/>
            <family val="2"/>
          </rPr>
          <t xml:space="preserve">Management planning assumption; financing and tax effects excluded.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33</xdr:row>
                <xdr:rowOff>38</xdr:rowOff>
              </xdr:from>
              <xdr:to>
                <xdr:col>1</xdr:col>
                <xdr:colOff>55</xdr:colOff>
                <xdr:row>34</xdr:row>
                <xdr:rowOff>75</xdr:rowOff>
              </xdr:to>
            </anchor>
          </commentPr>
        </mc:Choice>
        <mc:Fallback/>
      </mc:AlternateContent>
    </comment>
    <comment ref="I9" authorId="0">
      <text>
        <r>
          <rPr>
            <sz val="10"/>
            <rFont val="Arial"/>
            <family val="2"/>
          </rPr>
          <t xml:space="preserve">Management planning range. Base mirrors the six-court planning benchmark at Your Padel Uttoxeter; current website advertises seven courts.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7</xdr:row>
                <xdr:rowOff>6</xdr:rowOff>
              </xdr:to>
            </anchor>
          </commentPr>
        </mc:Choice>
        <mc:Fallback/>
      </mc:AlternateContent>
    </comment>
    <comment ref="I10" authorId="0">
      <text>
        <r>
          <rPr>
            <sz val="10"/>
            <rFont val="Arial"/>
            <family val="2"/>
          </rPr>
          <t xml:space="preserve">Management assumption for a year-round indoor venue, allowing planned closures.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</xdr:row>
                <xdr:rowOff>5</xdr:rowOff>
              </xdr:from>
              <xdr:to>
                <xdr:col>1</xdr:col>
                <xdr:colOff>55</xdr:colOff>
                <xdr:row>7</xdr:row>
                <xdr:rowOff>8</xdr:rowOff>
              </xdr:to>
            </anchor>
          </commentPr>
        </mc:Choice>
        <mc:Fallback/>
      </mc:AlternateContent>
    </comment>
    <comment ref="I12" authorId="0">
      <text>
        <r>
          <rPr>
            <sz val="10"/>
            <rFont val="Arial"/>
            <family val="2"/>
          </rPr>
          <t xml:space="preserve">Management sensitivity. Base is deliberately below the KioskForce supplier case of 18 rentals/day for a six-court club.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4</xdr:row>
                <xdr:rowOff>7</xdr:rowOff>
              </xdr:from>
              <xdr:to>
                <xdr:col>1</xdr:col>
                <xdr:colOff>55</xdr:colOff>
                <xdr:row>8</xdr:row>
                <xdr:rowOff>22</xdr:rowOff>
              </xdr:to>
            </anchor>
          </commentPr>
        </mc:Choice>
        <mc:Fallback/>
      </mc:AlternateContent>
    </comment>
    <comment ref="I13" authorId="0">
      <text>
        <r>
          <rPr>
            <sz val="10"/>
            <rFont val="Arial"/>
            <family val="2"/>
          </rPr>
          <t xml:space="preserve">Management assumption pending 90-day pilot evidence.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9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I14" authorId="0">
      <text>
        <r>
          <rPr>
            <sz val="10"/>
            <rFont val="Arial"/>
            <family val="2"/>
          </rPr>
          <t xml:space="preserve">Management assumption pending 90-day pilot evidence.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7</xdr:row>
                <xdr:rowOff>11</xdr:rowOff>
              </xdr:from>
              <xdr:to>
                <xdr:col>1</xdr:col>
                <xdr:colOff>55</xdr:colOff>
                <xdr:row>8</xdr:row>
                <xdr:rowOff>68</xdr:rowOff>
              </xdr:to>
            </anchor>
          </commentPr>
        </mc:Choice>
        <mc:Fallback/>
      </mc:AlternateContent>
    </comment>
    <comment ref="I15" authorId="0">
      <text>
        <r>
          <rPr>
            <sz val="10"/>
            <rFont val="Arial"/>
            <family val="2"/>
          </rPr>
          <t xml:space="preserve">Management assumption pending Trentham footfall and café/bar opening decisions.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10</xdr:rowOff>
              </xdr:from>
              <xdr:to>
                <xdr:col>1</xdr:col>
                <xdr:colOff>55</xdr:colOff>
                <xdr:row>9</xdr:row>
                <xdr:rowOff>11</xdr:rowOff>
              </xdr:to>
            </anchor>
          </commentPr>
        </mc:Choice>
        <mc:Fallback/>
      </mc:AlternateContent>
    </comment>
    <comment ref="I17" authorId="0">
      <text>
        <r>
          <rPr>
            <sz val="10"/>
            <rFont val="Arial"/>
            <family val="2"/>
          </rPr>
          <t xml:space="preserve">Management assumption. Your Padel confirms rental availability but does not publish a standalone fee; validate through local willingness-to-pay testing.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32</xdr:rowOff>
              </xdr:from>
              <xdr:to>
                <xdr:col>1</xdr:col>
                <xdr:colOff>55</xdr:colOff>
                <xdr:row>11</xdr:row>
                <xdr:rowOff>31</xdr:rowOff>
              </xdr:to>
            </anchor>
          </commentPr>
        </mc:Choice>
        <mc:Fallback/>
      </mc:AlternateContent>
    </comment>
    <comment ref="I18" authorId="0">
      <text>
        <r>
          <rPr>
            <sz val="10"/>
            <rFont val="Arial"/>
            <family val="2"/>
          </rPr>
          <t xml:space="preserve">Quicksand UK public retail anchor £5.94 for a three-ball tube, accessed 7 August 2026; base includes convenience premium.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74</xdr:rowOff>
              </xdr:from>
              <xdr:to>
                <xdr:col>1</xdr:col>
                <xdr:colOff>55</xdr:colOff>
                <xdr:row>11</xdr:row>
                <xdr:rowOff>28</xdr:rowOff>
              </xdr:to>
            </anchor>
          </commentPr>
        </mc:Choice>
        <mc:Fallback/>
      </mc:AlternateContent>
    </comment>
    <comment ref="I19" authorId="0">
      <text>
        <r>
          <rPr>
            <sz val="10"/>
            <rFont val="Arial"/>
            <family val="2"/>
          </rPr>
          <t xml:space="preserve">Management assumption. Quicksand UK lists 60 grips for £44.24 retail, about £0.74 each,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34</xdr:rowOff>
              </xdr:from>
              <xdr:to>
                <xdr:col>1</xdr:col>
                <xdr:colOff>55</xdr:colOff>
                <xdr:row>12</xdr:row>
                <xdr:rowOff>23</xdr:rowOff>
              </xdr:to>
            </anchor>
          </commentPr>
        </mc:Choice>
        <mc:Fallback/>
      </mc:AlternateContent>
    </comment>
    <comment ref="I20" authorId="0">
      <text>
        <r>
          <rPr>
            <sz val="10"/>
            <rFont val="Arial"/>
            <family val="2"/>
          </rPr>
          <t xml:space="preserve">Management assumption pending supplier and competitor price checks.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14</xdr:rowOff>
              </xdr:from>
              <xdr:to>
                <xdr:col>1</xdr:col>
                <xdr:colOff>55</xdr:colOff>
                <xdr:row>12</xdr:row>
                <xdr:rowOff>34</xdr:rowOff>
              </xdr:to>
            </anchor>
          </commentPr>
        </mc:Choice>
        <mc:Fallback/>
      </mc:AlternateContent>
    </comment>
    <comment ref="I22" authorId="0">
      <text>
        <r>
          <rPr>
            <sz val="10"/>
            <rFont val="Arial"/>
            <family val="2"/>
          </rPr>
          <t xml:space="preserve">Management reserve; validate from damage and replacement data after launch.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36</xdr:rowOff>
              </xdr:from>
              <xdr:to>
                <xdr:col>1</xdr:col>
                <xdr:colOff>55</xdr:colOff>
                <xdr:row>13</xdr:row>
                <xdr:rowOff>11</xdr:rowOff>
              </xdr:to>
            </anchor>
          </commentPr>
        </mc:Choice>
        <mc:Fallback/>
      </mc:AlternateContent>
    </comment>
    <comment ref="I23" authorId="0">
      <text>
        <r>
          <rPr>
            <sz val="10"/>
            <rFont val="Arial"/>
            <family val="2"/>
          </rPr>
          <t xml:space="preserve">Management sensitivity pending trade quotations. Public retail price is not wholesale cost.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57</xdr:rowOff>
              </xdr:from>
              <xdr:to>
                <xdr:col>1</xdr:col>
                <xdr:colOff>55</xdr:colOff>
                <xdr:row>13</xdr:row>
                <xdr:rowOff>36</xdr:rowOff>
              </xdr:to>
            </anchor>
          </commentPr>
        </mc:Choice>
        <mc:Fallback/>
      </mc:AlternateContent>
    </comment>
    <comment ref="I24" authorId="0">
      <text>
        <r>
          <rPr>
            <sz val="10"/>
            <rFont val="Arial"/>
            <family val="2"/>
          </rPr>
          <t xml:space="preserve">Management sensitivity pending trade quotations.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17</xdr:rowOff>
              </xdr:from>
              <xdr:to>
                <xdr:col>1</xdr:col>
                <xdr:colOff>55</xdr:colOff>
                <xdr:row>14</xdr:row>
                <xdr:rowOff>13</xdr:rowOff>
              </xdr:to>
            </anchor>
          </commentPr>
        </mc:Choice>
        <mc:Fallback/>
      </mc:AlternateContent>
    </comment>
    <comment ref="I25" authorId="0">
      <text>
        <r>
          <rPr>
            <sz val="10"/>
            <rFont val="Arial"/>
            <family val="2"/>
          </rPr>
          <t xml:space="preserve">Management sensitivity based on packaged-vending gross margin planning.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19</xdr:rowOff>
              </xdr:from>
              <xdr:to>
                <xdr:col>1</xdr:col>
                <xdr:colOff>55</xdr:colOff>
                <xdr:row>14</xdr:row>
                <xdr:rowOff>15</xdr:rowOff>
              </xdr:to>
            </anchor>
          </commentPr>
        </mc:Choice>
        <mc:Fallback/>
      </mc:AlternateContent>
    </comment>
    <comment ref="I26" authorId="0">
      <text>
        <r>
          <rPr>
            <sz val="10"/>
            <rFont val="Arial"/>
            <family val="2"/>
          </rPr>
          <t xml:space="preserve">Cantaloupe publishes processing below 2.5%; CEMA publishes Nayax at 2.95%. Base uses verified Nayax reseller rate,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41</xdr:rowOff>
              </xdr:from>
              <xdr:to>
                <xdr:col>1</xdr:col>
                <xdr:colOff>55</xdr:colOff>
                <xdr:row>16</xdr:row>
                <xdr:rowOff>8</xdr:rowOff>
              </xdr:to>
            </anchor>
          </commentPr>
        </mc:Choice>
        <mc:Fallback/>
      </mc:AlternateContent>
    </comment>
    <comment ref="I27" authorId="0">
      <text>
        <r>
          <rPr>
            <sz val="10"/>
            <rFont val="Arial"/>
            <family val="2"/>
          </rPr>
          <t xml:space="preserve">Management reserve pending operational evidence.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41</xdr:rowOff>
              </xdr:from>
              <xdr:to>
                <xdr:col>1</xdr:col>
                <xdr:colOff>55</xdr:colOff>
                <xdr:row>16</xdr:row>
                <xdr:rowOff>16</xdr:rowOff>
              </xdr:to>
            </anchor>
          </commentPr>
        </mc:Choice>
        <mc:Fallback/>
      </mc:AlternateContent>
    </comment>
    <comment ref="I29" authorId="0">
      <text>
        <r>
          <rPr>
            <sz val="10"/>
            <rFont val="Arial"/>
            <family val="2"/>
          </rPr>
          <t xml:space="preserve">Budget estimate based on published general connected-locker range £2,400–£9,500 and KioskForce eight-bay $8,000 reference; requires UK quote.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1</xdr:rowOff>
              </xdr:from>
              <xdr:to>
                <xdr:col>1</xdr:col>
                <xdr:colOff>55</xdr:colOff>
                <xdr:row>17</xdr:row>
                <xdr:rowOff>5</xdr:rowOff>
              </xdr:to>
            </anchor>
          </commentPr>
        </mc:Choice>
        <mc:Fallback/>
      </mc:AlternateContent>
    </comment>
    <comment ref="I30" authorId="0">
      <text>
        <r>
          <rPr>
            <sz val="10"/>
            <rFont val="Arial"/>
            <family val="2"/>
          </rPr>
          <t xml:space="preserve">Management budget estimate pending site survey and supplier quote.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1</xdr:rowOff>
              </xdr:from>
              <xdr:to>
                <xdr:col>1</xdr:col>
                <xdr:colOff>55</xdr:colOff>
                <xdr:row>16</xdr:row>
                <xdr:rowOff>60</xdr:rowOff>
              </xdr:to>
            </anchor>
          </commentPr>
        </mc:Choice>
        <mc:Fallback/>
      </mc:AlternateContent>
    </comment>
    <comment ref="I31" authorId="0">
      <text>
        <r>
          <rPr>
            <sz val="10"/>
            <rFont val="Arial"/>
            <family val="2"/>
          </rPr>
          <t xml:space="preserve">Management budget estimate pending site and electrical survey.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16</xdr:row>
                <xdr:rowOff>3</xdr:rowOff>
              </xdr:from>
              <xdr:to>
                <xdr:col>1</xdr:col>
                <xdr:colOff>55</xdr:colOff>
                <xdr:row>17</xdr:row>
                <xdr:rowOff>20</xdr:rowOff>
              </xdr:to>
            </anchor>
          </commentPr>
        </mc:Choice>
        <mc:Fallback/>
      </mc:AlternateContent>
    </comment>
    <comment ref="I32" authorId="0">
      <text>
        <r>
          <rPr>
            <sz val="10"/>
            <rFont val="Arial"/>
            <family val="2"/>
          </rPr>
          <t xml:space="preserve">Management budget estimate for incremental vending resilience; full venue security is separate.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16</xdr:row>
                <xdr:rowOff>24</xdr:rowOff>
              </xdr:from>
              <xdr:to>
                <xdr:col>1</xdr:col>
                <xdr:colOff>55</xdr:colOff>
                <xdr:row>17</xdr:row>
                <xdr:rowOff>45</xdr:rowOff>
              </xdr:to>
            </anchor>
          </commentPr>
        </mc:Choice>
        <mc:Fallback/>
      </mc:AlternateContent>
    </comment>
    <comment ref="I33" authorId="0">
      <text>
        <r>
          <rPr>
            <sz val="10"/>
            <rFont val="Arial"/>
            <family val="2"/>
          </rPr>
          <t xml:space="preserve">Management budget estimate pending design and fabrication quote.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16</xdr:row>
                <xdr:rowOff>46</xdr:rowOff>
              </xdr:from>
              <xdr:to>
                <xdr:col>1</xdr:col>
                <xdr:colOff>55</xdr:colOff>
                <xdr:row>18</xdr:row>
                <xdr:rowOff>2</xdr:rowOff>
              </xdr:to>
            </anchor>
          </commentPr>
        </mc:Choice>
        <mc:Fallback/>
      </mc:AlternateContent>
    </comment>
    <comment ref="I34" authorId="0">
      <text>
        <r>
          <rPr>
            <sz val="10"/>
            <rFont val="Arial"/>
            <family val="2"/>
          </rPr>
          <t xml:space="preserve">Management estimate for 10–12 durable rackets plus balls, grips and packaged refreshments.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17</xdr:row>
                <xdr:rowOff>6</xdr:rowOff>
              </xdr:from>
              <xdr:to>
                <xdr:col>1</xdr:col>
                <xdr:colOff>55</xdr:colOff>
                <xdr:row>18</xdr:row>
                <xdr:rowOff>27</xdr:rowOff>
              </xdr:to>
            </anchor>
          </commentPr>
        </mc:Choice>
        <mc:Fallback/>
      </mc:AlternateContent>
    </comment>
    <comment ref="I35" authorId="0">
      <text>
        <r>
          <rPr>
            <sz val="10"/>
            <rFont val="Arial"/>
            <family val="2"/>
          </rPr>
          <t xml:space="preserve">CEMA publishes £450 ex VAT per Nayax reader plus installation/delivery and normally £45 + VAT for new-account KYC/AML. Low assumes one bundled/retrofitted device; base prudently allows two devices and setup.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17</xdr:row>
                <xdr:rowOff>28</xdr:rowOff>
              </xdr:from>
              <xdr:to>
                <xdr:col>1</xdr:col>
                <xdr:colOff>55</xdr:colOff>
                <xdr:row>21</xdr:row>
                <xdr:rowOff>30</xdr:rowOff>
              </xdr:to>
            </anchor>
          </commentPr>
        </mc:Choice>
        <mc:Fallback/>
      </mc:AlternateContent>
    </comment>
    <comment ref="I36" authorId="0">
      <text>
        <r>
          <rPr>
            <sz val="10"/>
            <rFont val="Arial"/>
            <family val="2"/>
          </rPr>
          <t xml:space="preserve">Management professional-fee allowance. Local food registration is free, but documentation, legal review and accessible user-journey setup may incur cost.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18</xdr:row>
                <xdr:rowOff>48</xdr:rowOff>
              </xdr:from>
              <xdr:to>
                <xdr:col>1</xdr:col>
                <xdr:colOff>55</xdr:colOff>
                <xdr:row>22</xdr:row>
                <xdr:rowOff>10</xdr:rowOff>
              </xdr:to>
            </anchor>
          </commentPr>
        </mc:Choice>
        <mc:Fallback/>
      </mc:AlternateContent>
    </comment>
    <comment ref="I37" authorId="0">
      <text>
        <r>
          <rPr>
            <sz val="10"/>
            <rFont val="Arial"/>
            <family val="2"/>
          </rPr>
          <t xml:space="preserve">Management assumption reflecting quotation and integration uncertainty.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19</xdr:row>
                <xdr:rowOff>28</xdr:rowOff>
              </xdr:from>
              <xdr:to>
                <xdr:col>1</xdr:col>
                <xdr:colOff>55</xdr:colOff>
                <xdr:row>22</xdr:row>
                <xdr:rowOff>3</xdr:rowOff>
              </xdr:to>
            </anchor>
          </commentPr>
        </mc:Choice>
        <mc:Fallback/>
      </mc:AlternateContent>
    </comment>
    <comment ref="I39" authorId="0">
      <text>
        <r>
          <rPr>
            <sz val="10"/>
            <rFont val="Arial"/>
            <family val="2"/>
          </rPr>
          <t xml:space="preserve">Vending Sense publishes second-hand from £25–£27/week and new combination from £35/week;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20</xdr:row>
                <xdr:rowOff>8</xdr:rowOff>
              </xdr:from>
              <xdr:to>
                <xdr:col>1</xdr:col>
                <xdr:colOff>55</xdr:colOff>
                <xdr:row>23</xdr:row>
                <xdr:rowOff>16</xdr:rowOff>
              </xdr:to>
            </anchor>
          </commentPr>
        </mc:Choice>
        <mc:Fallback/>
      </mc:AlternateContent>
    </comment>
    <comment ref="I40" authorId="0">
      <text>
        <r>
          <rPr>
            <sz val="10"/>
            <rFont val="Arial"/>
            <family val="2"/>
          </rPr>
          <t xml:space="preserve">Management estimate; suppliers generally quote privately. Exclude if included in revenue share or lease.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21</xdr:row>
                <xdr:rowOff>29</xdr:rowOff>
              </xdr:from>
              <xdr:to>
                <xdr:col>1</xdr:col>
                <xdr:colOff>55</xdr:colOff>
                <xdr:row>24</xdr:row>
                <xdr:rowOff>21</xdr:rowOff>
              </xdr:to>
            </anchor>
          </commentPr>
        </mc:Choice>
        <mc:Fallback/>
      </mc:AlternateContent>
    </comment>
    <comment ref="I41" authorId="0">
      <text>
        <r>
          <rPr>
            <sz val="10"/>
            <rFont val="Arial"/>
            <family val="2"/>
          </rPr>
          <t xml:space="preserve">Management architecture: separate reader for locker and consumables machine unless supplier bundles payment.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22</xdr:row>
                <xdr:rowOff>29</xdr:rowOff>
              </xdr:from>
              <xdr:to>
                <xdr:col>1</xdr:col>
                <xdr:colOff>55</xdr:colOff>
                <xdr:row>25</xdr:row>
                <xdr:rowOff>21</xdr:rowOff>
              </xdr:to>
            </anchor>
          </commentPr>
        </mc:Choice>
        <mc:Fallback/>
      </mc:AlternateContent>
    </comment>
    <comment ref="I42" authorId="0">
      <text>
        <r>
          <rPr>
            <sz val="10"/>
            <rFont val="Arial"/>
            <family val="2"/>
          </rPr>
          <t xml:space="preserve">Cantaloupe publishes from £9/month; CEMA publishes Nayax at £10/month.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24</xdr:row>
                <xdr:rowOff>7</xdr:rowOff>
              </xdr:from>
              <xdr:to>
                <xdr:col>1</xdr:col>
                <xdr:colOff>55</xdr:colOff>
                <xdr:row>25</xdr:row>
                <xdr:rowOff>48</xdr:rowOff>
              </xdr:to>
            </anchor>
          </commentPr>
        </mc:Choice>
        <mc:Fallback/>
      </mc:AlternateContent>
    </comment>
    <comment ref="I43" authorId="0">
      <text>
        <r>
          <rPr>
            <sz val="10"/>
            <rFont val="Arial"/>
            <family val="2"/>
          </rPr>
          <t xml:space="preserve">Management allowance. Vending Sense states ad-hoc repair can average £250 initial 30 minutes plus £45 per half-hour.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25</xdr:row>
                <xdr:rowOff>7</xdr:rowOff>
              </xdr:from>
              <xdr:to>
                <xdr:col>1</xdr:col>
                <xdr:colOff>55</xdr:colOff>
                <xdr:row>28</xdr:row>
                <xdr:rowOff>1</xdr:rowOff>
              </xdr:to>
            </anchor>
          </commentPr>
        </mc:Choice>
        <mc:Fallback/>
      </mc:AlternateContent>
    </comment>
    <comment ref="I44" authorId="0">
      <text>
        <r>
          <rPr>
            <sz val="10"/>
            <rFont val="Arial"/>
            <family val="2"/>
          </rPr>
          <t xml:space="preserve">Management estimate for business cellular backup and monitoring; wider venue broadband excluded.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25</xdr:row>
                <xdr:rowOff>49</xdr:rowOff>
              </xdr:from>
              <xdr:to>
                <xdr:col>1</xdr:col>
                <xdr:colOff>55</xdr:colOff>
                <xdr:row>28</xdr:row>
                <xdr:rowOff>43</xdr:rowOff>
              </xdr:to>
            </anchor>
          </commentPr>
        </mc:Choice>
        <mc:Fallback/>
      </mc:AlternateContent>
    </comment>
    <comment ref="I45" authorId="0">
      <text>
        <r>
          <rPr>
            <sz val="10"/>
            <rFont val="Arial"/>
            <family val="2"/>
          </rPr>
          <t xml:space="preserve">Management estimate; confirm rated consumption and tariff in written quotations.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26</xdr:row>
                <xdr:rowOff>9</xdr:rowOff>
              </xdr:from>
              <xdr:to>
                <xdr:col>1</xdr:col>
                <xdr:colOff>55</xdr:colOff>
                <xdr:row>28</xdr:row>
                <xdr:rowOff>46</xdr:rowOff>
              </xdr:to>
            </anchor>
          </commentPr>
        </mc:Choice>
        <mc:Fallback/>
      </mc:AlternateContent>
    </comment>
    <comment ref="I46" authorId="0">
      <text>
        <r>
          <rPr>
            <sz val="10"/>
            <rFont val="Arial"/>
            <family val="2"/>
          </rPr>
          <t xml:space="preserve">Management time-and-motion assumption for an unattended pilot.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27</xdr:row>
                <xdr:rowOff>9</xdr:rowOff>
              </xdr:from>
              <xdr:to>
                <xdr:col>1</xdr:col>
                <xdr:colOff>55</xdr:colOff>
                <xdr:row>29</xdr:row>
                <xdr:rowOff>6</xdr:rowOff>
              </xdr:to>
            </anchor>
          </commentPr>
        </mc:Choice>
        <mc:Fallback/>
      </mc:AlternateContent>
    </comment>
    <comment ref="I47" authorId="0">
      <text>
        <r>
          <rPr>
            <sz val="10"/>
            <rFont val="Arial"/>
            <family val="2"/>
          </rPr>
          <t xml:space="preserve">Management assumption inclusive of employer on-cost planning; replace with staffing model rate.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28</xdr:row>
                <xdr:rowOff>11</xdr:rowOff>
              </xdr:from>
              <xdr:to>
                <xdr:col>1</xdr:col>
                <xdr:colOff>55</xdr:colOff>
                <xdr:row>29</xdr:row>
                <xdr:rowOff>31</xdr:rowOff>
              </xdr:to>
            </anchor>
          </commentPr>
        </mc:Choice>
        <mc:Fallback/>
      </mc:AlternateContent>
    </comment>
    <comment ref="I48" authorId="0">
      <text>
        <r>
          <rPr>
            <sz val="10"/>
            <rFont val="Arial"/>
            <family val="2"/>
          </rPr>
          <t xml:space="preserve">Management estimate pending broker endorsement.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28</xdr:row>
                <xdr:rowOff>32</xdr:rowOff>
              </xdr:from>
              <xdr:to>
                <xdr:col>1</xdr:col>
                <xdr:colOff>55</xdr:colOff>
                <xdr:row>30</xdr:row>
                <xdr:rowOff>8</xdr:rowOff>
              </xdr:to>
            </anchor>
          </commentPr>
        </mc:Choice>
        <mc:Fallback/>
      </mc:AlternateContent>
    </comment>
    <comment ref="I49" authorId="0">
      <text>
        <r>
          <rPr>
            <sz val="10"/>
            <rFont val="Arial"/>
            <family val="2"/>
          </rPr>
          <t xml:space="preserve">Management reserve; Vending Sense publishes £250 initial 30 minutes plus £45 per half-hour for ad-hoc repair.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28</xdr:row>
                <xdr:rowOff>34</xdr:rowOff>
              </xdr:from>
              <xdr:to>
                <xdr:col>1</xdr:col>
                <xdr:colOff>55</xdr:colOff>
                <xdr:row>30</xdr:row>
                <xdr:rowOff>28</xdr:rowOff>
              </xdr:to>
            </anchor>
          </commentPr>
        </mc:Choice>
        <mc:Fallback/>
      </mc:AlternateContent>
    </comment>
    <comment ref="I51" authorId="0">
      <text>
        <r>
          <rPr>
            <sz val="10"/>
            <rFont val="Arial"/>
            <family val="2"/>
          </rPr>
          <t xml:space="preserve">Illustrative management assumption only. No Strings confirms revenue share but does not publish the percentage.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29</xdr:row>
                <xdr:rowOff>14</xdr:rowOff>
              </xdr:from>
              <xdr:to>
                <xdr:col>1</xdr:col>
                <xdr:colOff>55</xdr:colOff>
                <xdr:row>32</xdr:row>
                <xdr:rowOff>1</xdr:rowOff>
              </xdr:to>
            </anchor>
          </commentPr>
        </mc:Choice>
        <mc:Fallback/>
      </mc:AlternateContent>
    </comment>
    <comment ref="I52" authorId="0">
      <text>
        <r>
          <rPr>
            <sz val="10"/>
            <rFont val="Arial"/>
            <family val="2"/>
          </rPr>
          <t xml:space="preserve">Management estimate for power, network, security and signage; provider-specific machine capex assumed nil.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30</xdr:row>
                <xdr:rowOff>14</xdr:rowOff>
              </xdr:from>
              <xdr:to>
                <xdr:col>1</xdr:col>
                <xdr:colOff>55</xdr:colOff>
                <xdr:row>32</xdr:row>
                <xdr:rowOff>28</xdr:rowOff>
              </xdr:to>
            </anchor>
          </commentPr>
        </mc:Choice>
        <mc:Fallback/>
      </mc:AlternateContent>
    </comment>
    <comment ref="I53" authorId="0">
      <text>
        <r>
          <rPr>
            <sz val="10"/>
            <rFont val="Arial"/>
            <family val="2"/>
          </rPr>
          <t xml:space="preserve">Management assumption; No Strings states the club replenishes physical stock even though backend ordering is managed.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31</xdr:row>
                <xdr:rowOff>14</xdr:rowOff>
              </xdr:from>
              <xdr:to>
                <xdr:col>1</xdr:col>
                <xdr:colOff>55</xdr:colOff>
                <xdr:row>34</xdr:row>
                <xdr:rowOff>1</xdr:rowOff>
              </xdr:to>
            </anchor>
          </commentPr>
        </mc:Choice>
        <mc:Fallback/>
      </mc:AlternateContent>
    </comment>
    <comment ref="I54" authorId="0">
      <text>
        <r>
          <rPr>
            <sz val="10"/>
            <rFont val="Arial"/>
            <family val="2"/>
          </rPr>
          <t xml:space="preserve">Logic Vending and Selecta publish general new-machine ranges of £4,000–£15,000; base is a mid-range planning figure.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32</xdr:row>
                <xdr:rowOff>14</xdr:rowOff>
              </xdr:from>
              <xdr:to>
                <xdr:col>1</xdr:col>
                <xdr:colOff>55</xdr:colOff>
                <xdr:row>34</xdr:row>
                <xdr:rowOff>43</xdr:rowOff>
              </xdr:to>
            </anchor>
          </commentPr>
        </mc:Choice>
        <mc:Fallback/>
      </mc:AlternateContent>
    </comment>
    <comment ref="I56" authorId="0">
      <text>
        <r>
          <rPr>
            <sz val="10"/>
            <rFont val="Arial"/>
            <family val="2"/>
          </rPr>
          <t xml:space="preserve">Management assumption for a five-year illustrative model; not a market forecast.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33</xdr:row>
                <xdr:rowOff>14</xdr:rowOff>
              </xdr:from>
              <xdr:to>
                <xdr:col>1</xdr:col>
                <xdr:colOff>55</xdr:colOff>
                <xdr:row>34</xdr:row>
                <xdr:rowOff>51</xdr:rowOff>
              </xdr:to>
            </anchor>
          </commentPr>
        </mc:Choice>
        <mc:Fallback/>
      </mc:AlternateContent>
    </comment>
    <comment ref="I57" authorId="0">
      <text>
        <r>
          <rPr>
            <sz val="10"/>
            <rFont val="Arial"/>
            <family val="2"/>
          </rPr>
          <t xml:space="preserve">Management assumption for five-year planning.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33</xdr:row>
                <xdr:rowOff>36</xdr:rowOff>
              </xdr:from>
              <xdr:to>
                <xdr:col>1</xdr:col>
                <xdr:colOff>55</xdr:colOff>
                <xdr:row>34</xdr:row>
                <xdr:rowOff>73</xdr:rowOff>
              </xdr:to>
            </anchor>
          </commentPr>
        </mc:Choice>
        <mc:Fallback/>
      </mc:AlternateContent>
    </comment>
    <comment ref="I58" authorId="0">
      <text>
        <r>
          <rPr>
            <sz val="10"/>
            <rFont val="Arial"/>
            <family val="2"/>
          </rPr>
          <t xml:space="preserve">Management planning assumption; financing and tax effects excluded.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33</xdr:row>
                <xdr:rowOff>38</xdr:rowOff>
              </xdr:from>
              <xdr:to>
                <xdr:col>1</xdr:col>
                <xdr:colOff>55</xdr:colOff>
                <xdr:row>34</xdr:row>
                <xdr:rowOff>75</xdr:rowOff>
              </xdr:to>
            </anchor>
          </commentPr>
        </mc:Choice>
        <mc:Fallback/>
      </mc:AlternateContent>
    </comment>
  </commentList>
</comments>
</file>

<file path=xl/comments6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C10" authorId="0">
      <text>
        <r>
          <rPr>
            <sz val="10"/>
            <rFont val="Arial"/>
            <family val="2"/>
          </rPr>
          <t xml:space="preserve">Sensitivity axis; management test value.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4</xdr:row>
                <xdr:rowOff>1</xdr:rowOff>
              </xdr:to>
            </anchor>
          </commentPr>
        </mc:Choice>
        <mc:Fallback/>
      </mc:AlternateContent>
    </comment>
    <comment ref="C11" authorId="0">
      <text>
        <r>
          <rPr>
            <sz val="10"/>
            <rFont val="Arial"/>
            <family val="2"/>
          </rPr>
          <t xml:space="preserve">Sensitivity axis; management test value.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4</xdr:row>
                <xdr:rowOff>3</xdr:rowOff>
              </xdr:to>
            </anchor>
          </commentPr>
        </mc:Choice>
        <mc:Fallback/>
      </mc:AlternateContent>
    </comment>
    <comment ref="C12" authorId="0">
      <text>
        <r>
          <rPr>
            <sz val="10"/>
            <rFont val="Arial"/>
            <family val="2"/>
          </rPr>
          <t xml:space="preserve">Sensitivity axis; management test value.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12</xdr:rowOff>
              </xdr:from>
              <xdr:to>
                <xdr:col>1</xdr:col>
                <xdr:colOff>55</xdr:colOff>
                <xdr:row>4</xdr:row>
                <xdr:rowOff>5</xdr:rowOff>
              </xdr:to>
            </anchor>
          </commentPr>
        </mc:Choice>
        <mc:Fallback/>
      </mc:AlternateContent>
    </comment>
    <comment ref="C13" authorId="0">
      <text>
        <r>
          <rPr>
            <sz val="10"/>
            <rFont val="Arial"/>
            <family val="2"/>
          </rPr>
          <t xml:space="preserve">Sensitivity axis; management test value.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14</xdr:rowOff>
              </xdr:from>
              <xdr:to>
                <xdr:col>1</xdr:col>
                <xdr:colOff>55</xdr:colOff>
                <xdr:row>4</xdr:row>
                <xdr:rowOff>7</xdr:rowOff>
              </xdr:to>
            </anchor>
          </commentPr>
        </mc:Choice>
        <mc:Fallback/>
      </mc:AlternateContent>
    </comment>
    <comment ref="C14" authorId="0">
      <text>
        <r>
          <rPr>
            <sz val="10"/>
            <rFont val="Arial"/>
            <family val="2"/>
          </rPr>
          <t xml:space="preserve">Sensitivity axis; management test value.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16</xdr:rowOff>
              </xdr:from>
              <xdr:to>
                <xdr:col>1</xdr:col>
                <xdr:colOff>55</xdr:colOff>
                <xdr:row>4</xdr:row>
                <xdr:rowOff>8</xdr:rowOff>
              </xdr:to>
            </anchor>
          </commentPr>
        </mc:Choice>
        <mc:Fallback/>
      </mc:AlternateContent>
    </comment>
    <comment ref="C15" authorId="0">
      <text>
        <r>
          <rPr>
            <sz val="10"/>
            <rFont val="Arial"/>
            <family val="2"/>
          </rPr>
          <t xml:space="preserve">Sensitivity axis; management test value.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18</xdr:rowOff>
              </xdr:from>
              <xdr:to>
                <xdr:col>1</xdr:col>
                <xdr:colOff>55</xdr:colOff>
                <xdr:row>4</xdr:row>
                <xdr:rowOff>10</xdr:rowOff>
              </xdr:to>
            </anchor>
          </commentPr>
        </mc:Choice>
        <mc:Fallback/>
      </mc:AlternateContent>
    </comment>
    <comment ref="C16" authorId="0">
      <text>
        <r>
          <rPr>
            <sz val="10"/>
            <rFont val="Arial"/>
            <family val="2"/>
          </rPr>
          <t xml:space="preserve">Sensitivity axis; management test value.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19</xdr:rowOff>
              </xdr:from>
              <xdr:to>
                <xdr:col>1</xdr:col>
                <xdr:colOff>55</xdr:colOff>
                <xdr:row>4</xdr:row>
                <xdr:rowOff>12</xdr:rowOff>
              </xdr:to>
            </anchor>
          </commentPr>
        </mc:Choice>
        <mc:Fallback/>
      </mc:AlternateContent>
    </comment>
    <comment ref="D9" authorId="0">
      <text>
        <r>
          <rPr>
            <sz val="10"/>
            <rFont val="Arial"/>
            <family val="2"/>
          </rPr>
          <t xml:space="preserve">Sensitivity axis; management test value.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4</xdr:row>
                <xdr:rowOff>1</xdr:rowOff>
              </xdr:to>
            </anchor>
          </commentPr>
        </mc:Choice>
        <mc:Fallback/>
      </mc:AlternateContent>
    </comment>
    <comment ref="E9" authorId="0">
      <text>
        <r>
          <rPr>
            <sz val="10"/>
            <rFont val="Arial"/>
            <family val="2"/>
          </rPr>
          <t xml:space="preserve">Sensitivity axis; management test value.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4</xdr:row>
                <xdr:rowOff>1</xdr:rowOff>
              </xdr:to>
            </anchor>
          </commentPr>
        </mc:Choice>
        <mc:Fallback/>
      </mc:AlternateContent>
    </comment>
    <comment ref="F9" authorId="0">
      <text>
        <r>
          <rPr>
            <sz val="10"/>
            <rFont val="Arial"/>
            <family val="2"/>
          </rPr>
          <t xml:space="preserve">Sensitivity axis; management test value.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4</xdr:row>
                <xdr:rowOff>1</xdr:rowOff>
              </xdr:to>
            </anchor>
          </commentPr>
        </mc:Choice>
        <mc:Fallback/>
      </mc:AlternateContent>
    </comment>
    <comment ref="G9" authorId="0">
      <text>
        <r>
          <rPr>
            <sz val="10"/>
            <rFont val="Arial"/>
            <family val="2"/>
          </rPr>
          <t xml:space="preserve">Sensitivity axis; management test value.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4</xdr:row>
                <xdr:rowOff>1</xdr:rowOff>
              </xdr:to>
            </anchor>
          </commentPr>
        </mc:Choice>
        <mc:Fallback/>
      </mc:AlternateContent>
    </comment>
    <comment ref="H9" authorId="0">
      <text>
        <r>
          <rPr>
            <sz val="10"/>
            <rFont val="Arial"/>
            <family val="2"/>
          </rPr>
          <t xml:space="preserve">Sensitivity axis; management test value.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4</xdr:row>
                <xdr:rowOff>1</xdr:rowOff>
              </xdr:to>
            </anchor>
          </commentPr>
        </mc:Choice>
        <mc:Fallback/>
      </mc:AlternateContent>
    </comment>
    <comment ref="I9" authorId="0">
      <text>
        <r>
          <rPr>
            <sz val="10"/>
            <rFont val="Arial"/>
            <family val="2"/>
          </rPr>
          <t xml:space="preserve">Sensitivity axis; management test value.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4</xdr:row>
                <xdr:rowOff>1</xdr:rowOff>
              </xdr:to>
            </anchor>
          </commentPr>
        </mc:Choice>
        <mc:Fallback/>
      </mc:AlternateContent>
    </comment>
    <comment ref="J9" authorId="0">
      <text>
        <r>
          <rPr>
            <sz val="10"/>
            <rFont val="Arial"/>
            <family val="2"/>
          </rPr>
          <t xml:space="preserve">Sensitivity axis; management test value.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4</xdr:row>
                <xdr:rowOff>1</xdr:rowOff>
              </xdr:to>
            </anchor>
          </commentPr>
        </mc:Choice>
        <mc:Fallback/>
      </mc:AlternateContent>
    </comment>
  </commentList>
</comments>
</file>

<file path=xl/comments7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E9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No Strings.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6</xdr:row>
                <xdr:rowOff>11</xdr:rowOff>
              </xdr:to>
            </anchor>
          </commentPr>
        </mc:Choice>
        <mc:Fallback/>
      </mc:AlternateContent>
    </comment>
    <comment ref="E10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Quicksand.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12</xdr:rowOff>
              </xdr:from>
              <xdr:to>
                <xdr:col>1</xdr:col>
                <xdr:colOff>55</xdr:colOff>
                <xdr:row>6</xdr:row>
                <xdr:rowOff>13</xdr:rowOff>
              </xdr:to>
            </anchor>
          </commentPr>
        </mc:Choice>
        <mc:Fallback/>
      </mc:AlternateContent>
    </comment>
    <comment ref="E11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Vpod.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14</xdr:rowOff>
              </xdr:from>
              <xdr:to>
                <xdr:col>1</xdr:col>
                <xdr:colOff>55</xdr:colOff>
                <xdr:row>6</xdr:row>
                <xdr:rowOff>15</xdr:rowOff>
              </xdr:to>
            </anchor>
          </commentPr>
        </mc:Choice>
        <mc:Fallback/>
      </mc:AlternateContent>
    </comment>
    <comment ref="E12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Pure Foods Systems.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16</xdr:rowOff>
              </xdr:from>
              <xdr:to>
                <xdr:col>1</xdr:col>
                <xdr:colOff>55</xdr:colOff>
                <xdr:row>7</xdr:row>
                <xdr:rowOff>11</xdr:rowOff>
              </xdr:to>
            </anchor>
          </commentPr>
        </mc:Choice>
        <mc:Fallback/>
      </mc:AlternateContent>
    </comment>
    <comment ref="E13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Vending Sense.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18</xdr:rowOff>
              </xdr:from>
              <xdr:to>
                <xdr:col>1</xdr:col>
                <xdr:colOff>55</xdr:colOff>
                <xdr:row>7</xdr:row>
                <xdr:rowOff>13</xdr:rowOff>
              </xdr:to>
            </anchor>
          </commentPr>
        </mc:Choice>
        <mc:Fallback/>
      </mc:AlternateContent>
    </comment>
    <comment ref="E14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Selecta.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19</xdr:rowOff>
              </xdr:from>
              <xdr:to>
                <xdr:col>1</xdr:col>
                <xdr:colOff>55</xdr:colOff>
                <xdr:row>7</xdr:row>
                <xdr:rowOff>0</xdr:rowOff>
              </xdr:to>
            </anchor>
          </commentPr>
        </mc:Choice>
        <mc:Fallback/>
      </mc:AlternateContent>
    </comment>
    <comment ref="E15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KioskForce.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1</xdr:rowOff>
              </xdr:from>
              <xdr:to>
                <xdr:col>1</xdr:col>
                <xdr:colOff>55</xdr:colOff>
                <xdr:row>7</xdr:row>
                <xdr:rowOff>2</xdr:rowOff>
              </xdr:to>
            </anchor>
          </commentPr>
        </mc:Choice>
        <mc:Fallback/>
      </mc:AlternateContent>
    </comment>
    <comment ref="E16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Micron/import route.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3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E17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Swoop.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5</xdr:rowOff>
              </xdr:from>
              <xdr:to>
                <xdr:col>1</xdr:col>
                <xdr:colOff>55</xdr:colOff>
                <xdr:row>7</xdr:row>
                <xdr:rowOff>6</xdr:rowOff>
              </xdr:to>
            </anchor>
          </commentPr>
        </mc:Choice>
        <mc:Fallback/>
      </mc:AlternateContent>
    </comment>
    <comment ref="F9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No Strings.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6</xdr:row>
                <xdr:rowOff>11</xdr:rowOff>
              </xdr:to>
            </anchor>
          </commentPr>
        </mc:Choice>
        <mc:Fallback/>
      </mc:AlternateContent>
    </comment>
    <comment ref="F10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Quicksand.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12</xdr:rowOff>
              </xdr:from>
              <xdr:to>
                <xdr:col>1</xdr:col>
                <xdr:colOff>55</xdr:colOff>
                <xdr:row>6</xdr:row>
                <xdr:rowOff>13</xdr:rowOff>
              </xdr:to>
            </anchor>
          </commentPr>
        </mc:Choice>
        <mc:Fallback/>
      </mc:AlternateContent>
    </comment>
    <comment ref="F11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Vpod.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14</xdr:rowOff>
              </xdr:from>
              <xdr:to>
                <xdr:col>1</xdr:col>
                <xdr:colOff>55</xdr:colOff>
                <xdr:row>6</xdr:row>
                <xdr:rowOff>15</xdr:rowOff>
              </xdr:to>
            </anchor>
          </commentPr>
        </mc:Choice>
        <mc:Fallback/>
      </mc:AlternateContent>
    </comment>
    <comment ref="F12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Pure Foods Systems.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16</xdr:rowOff>
              </xdr:from>
              <xdr:to>
                <xdr:col>1</xdr:col>
                <xdr:colOff>55</xdr:colOff>
                <xdr:row>7</xdr:row>
                <xdr:rowOff>11</xdr:rowOff>
              </xdr:to>
            </anchor>
          </commentPr>
        </mc:Choice>
        <mc:Fallback/>
      </mc:AlternateContent>
    </comment>
    <comment ref="F13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Vending Sense.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18</xdr:rowOff>
              </xdr:from>
              <xdr:to>
                <xdr:col>1</xdr:col>
                <xdr:colOff>55</xdr:colOff>
                <xdr:row>7</xdr:row>
                <xdr:rowOff>13</xdr:rowOff>
              </xdr:to>
            </anchor>
          </commentPr>
        </mc:Choice>
        <mc:Fallback/>
      </mc:AlternateContent>
    </comment>
    <comment ref="F14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Selecta.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19</xdr:rowOff>
              </xdr:from>
              <xdr:to>
                <xdr:col>1</xdr:col>
                <xdr:colOff>55</xdr:colOff>
                <xdr:row>7</xdr:row>
                <xdr:rowOff>0</xdr:rowOff>
              </xdr:to>
            </anchor>
          </commentPr>
        </mc:Choice>
        <mc:Fallback/>
      </mc:AlternateContent>
    </comment>
    <comment ref="F15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KioskForce.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1</xdr:rowOff>
              </xdr:from>
              <xdr:to>
                <xdr:col>1</xdr:col>
                <xdr:colOff>55</xdr:colOff>
                <xdr:row>7</xdr:row>
                <xdr:rowOff>2</xdr:rowOff>
              </xdr:to>
            </anchor>
          </commentPr>
        </mc:Choice>
        <mc:Fallback/>
      </mc:AlternateContent>
    </comment>
    <comment ref="F16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Micron/import route.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3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F17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Swoop.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5</xdr:rowOff>
              </xdr:from>
              <xdr:to>
                <xdr:col>1</xdr:col>
                <xdr:colOff>55</xdr:colOff>
                <xdr:row>7</xdr:row>
                <xdr:rowOff>6</xdr:rowOff>
              </xdr:to>
            </anchor>
          </commentPr>
        </mc:Choice>
        <mc:Fallback/>
      </mc:AlternateContent>
    </comment>
    <comment ref="G9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No Strings.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6</xdr:row>
                <xdr:rowOff>11</xdr:rowOff>
              </xdr:to>
            </anchor>
          </commentPr>
        </mc:Choice>
        <mc:Fallback/>
      </mc:AlternateContent>
    </comment>
    <comment ref="G10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Quicksand.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12</xdr:rowOff>
              </xdr:from>
              <xdr:to>
                <xdr:col>1</xdr:col>
                <xdr:colOff>55</xdr:colOff>
                <xdr:row>6</xdr:row>
                <xdr:rowOff>13</xdr:rowOff>
              </xdr:to>
            </anchor>
          </commentPr>
        </mc:Choice>
        <mc:Fallback/>
      </mc:AlternateContent>
    </comment>
    <comment ref="G11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Vpod.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14</xdr:rowOff>
              </xdr:from>
              <xdr:to>
                <xdr:col>1</xdr:col>
                <xdr:colOff>55</xdr:colOff>
                <xdr:row>6</xdr:row>
                <xdr:rowOff>15</xdr:rowOff>
              </xdr:to>
            </anchor>
          </commentPr>
        </mc:Choice>
        <mc:Fallback/>
      </mc:AlternateContent>
    </comment>
    <comment ref="G12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Pure Foods Systems.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16</xdr:rowOff>
              </xdr:from>
              <xdr:to>
                <xdr:col>1</xdr:col>
                <xdr:colOff>55</xdr:colOff>
                <xdr:row>7</xdr:row>
                <xdr:rowOff>11</xdr:rowOff>
              </xdr:to>
            </anchor>
          </commentPr>
        </mc:Choice>
        <mc:Fallback/>
      </mc:AlternateContent>
    </comment>
    <comment ref="G13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Vending Sense.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18</xdr:rowOff>
              </xdr:from>
              <xdr:to>
                <xdr:col>1</xdr:col>
                <xdr:colOff>55</xdr:colOff>
                <xdr:row>7</xdr:row>
                <xdr:rowOff>13</xdr:rowOff>
              </xdr:to>
            </anchor>
          </commentPr>
        </mc:Choice>
        <mc:Fallback/>
      </mc:AlternateContent>
    </comment>
    <comment ref="G14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Selecta.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19</xdr:rowOff>
              </xdr:from>
              <xdr:to>
                <xdr:col>1</xdr:col>
                <xdr:colOff>55</xdr:colOff>
                <xdr:row>7</xdr:row>
                <xdr:rowOff>0</xdr:rowOff>
              </xdr:to>
            </anchor>
          </commentPr>
        </mc:Choice>
        <mc:Fallback/>
      </mc:AlternateContent>
    </comment>
    <comment ref="G15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KioskForce.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1</xdr:rowOff>
              </xdr:from>
              <xdr:to>
                <xdr:col>1</xdr:col>
                <xdr:colOff>55</xdr:colOff>
                <xdr:row>7</xdr:row>
                <xdr:rowOff>2</xdr:rowOff>
              </xdr:to>
            </anchor>
          </commentPr>
        </mc:Choice>
        <mc:Fallback/>
      </mc:AlternateContent>
    </comment>
    <comment ref="G16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Micron/import route.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3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G17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Swoop.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5</xdr:rowOff>
              </xdr:from>
              <xdr:to>
                <xdr:col>1</xdr:col>
                <xdr:colOff>55</xdr:colOff>
                <xdr:row>7</xdr:row>
                <xdr:rowOff>6</xdr:rowOff>
              </xdr:to>
            </anchor>
          </commentPr>
        </mc:Choice>
        <mc:Fallback/>
      </mc:AlternateContent>
    </comment>
    <comment ref="H9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No Strings.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6</xdr:row>
                <xdr:rowOff>11</xdr:rowOff>
              </xdr:to>
            </anchor>
          </commentPr>
        </mc:Choice>
        <mc:Fallback/>
      </mc:AlternateContent>
    </comment>
    <comment ref="H10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Quicksand.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12</xdr:rowOff>
              </xdr:from>
              <xdr:to>
                <xdr:col>1</xdr:col>
                <xdr:colOff>55</xdr:colOff>
                <xdr:row>6</xdr:row>
                <xdr:rowOff>13</xdr:rowOff>
              </xdr:to>
            </anchor>
          </commentPr>
        </mc:Choice>
        <mc:Fallback/>
      </mc:AlternateContent>
    </comment>
    <comment ref="H11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Vpod.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14</xdr:rowOff>
              </xdr:from>
              <xdr:to>
                <xdr:col>1</xdr:col>
                <xdr:colOff>55</xdr:colOff>
                <xdr:row>6</xdr:row>
                <xdr:rowOff>15</xdr:rowOff>
              </xdr:to>
            </anchor>
          </commentPr>
        </mc:Choice>
        <mc:Fallback/>
      </mc:AlternateContent>
    </comment>
    <comment ref="H12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Pure Foods Systems.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16</xdr:rowOff>
              </xdr:from>
              <xdr:to>
                <xdr:col>1</xdr:col>
                <xdr:colOff>55</xdr:colOff>
                <xdr:row>7</xdr:row>
                <xdr:rowOff>11</xdr:rowOff>
              </xdr:to>
            </anchor>
          </commentPr>
        </mc:Choice>
        <mc:Fallback/>
      </mc:AlternateContent>
    </comment>
    <comment ref="H13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Vending Sense.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18</xdr:rowOff>
              </xdr:from>
              <xdr:to>
                <xdr:col>1</xdr:col>
                <xdr:colOff>55</xdr:colOff>
                <xdr:row>7</xdr:row>
                <xdr:rowOff>13</xdr:rowOff>
              </xdr:to>
            </anchor>
          </commentPr>
        </mc:Choice>
        <mc:Fallback/>
      </mc:AlternateContent>
    </comment>
    <comment ref="H14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Selecta.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19</xdr:rowOff>
              </xdr:from>
              <xdr:to>
                <xdr:col>1</xdr:col>
                <xdr:colOff>55</xdr:colOff>
                <xdr:row>7</xdr:row>
                <xdr:rowOff>0</xdr:rowOff>
              </xdr:to>
            </anchor>
          </commentPr>
        </mc:Choice>
        <mc:Fallback/>
      </mc:AlternateContent>
    </comment>
    <comment ref="H15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KioskForce.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1</xdr:rowOff>
              </xdr:from>
              <xdr:to>
                <xdr:col>1</xdr:col>
                <xdr:colOff>55</xdr:colOff>
                <xdr:row>7</xdr:row>
                <xdr:rowOff>2</xdr:rowOff>
              </xdr:to>
            </anchor>
          </commentPr>
        </mc:Choice>
        <mc:Fallback/>
      </mc:AlternateContent>
    </comment>
    <comment ref="H16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Micron/import route.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3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H17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Swoop.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5</xdr:rowOff>
              </xdr:from>
              <xdr:to>
                <xdr:col>1</xdr:col>
                <xdr:colOff>55</xdr:colOff>
                <xdr:row>7</xdr:row>
                <xdr:rowOff>6</xdr:rowOff>
              </xdr:to>
            </anchor>
          </commentPr>
        </mc:Choice>
        <mc:Fallback/>
      </mc:AlternateContent>
    </comment>
    <comment ref="I9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No Strings.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6</xdr:row>
                <xdr:rowOff>11</xdr:rowOff>
              </xdr:to>
            </anchor>
          </commentPr>
        </mc:Choice>
        <mc:Fallback/>
      </mc:AlternateContent>
    </comment>
    <comment ref="I10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Quicksand.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12</xdr:rowOff>
              </xdr:from>
              <xdr:to>
                <xdr:col>1</xdr:col>
                <xdr:colOff>55</xdr:colOff>
                <xdr:row>6</xdr:row>
                <xdr:rowOff>13</xdr:rowOff>
              </xdr:to>
            </anchor>
          </commentPr>
        </mc:Choice>
        <mc:Fallback/>
      </mc:AlternateContent>
    </comment>
    <comment ref="I11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Vpod.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14</xdr:rowOff>
              </xdr:from>
              <xdr:to>
                <xdr:col>1</xdr:col>
                <xdr:colOff>55</xdr:colOff>
                <xdr:row>6</xdr:row>
                <xdr:rowOff>15</xdr:rowOff>
              </xdr:to>
            </anchor>
          </commentPr>
        </mc:Choice>
        <mc:Fallback/>
      </mc:AlternateContent>
    </comment>
    <comment ref="I12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Pure Foods Systems.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16</xdr:rowOff>
              </xdr:from>
              <xdr:to>
                <xdr:col>1</xdr:col>
                <xdr:colOff>55</xdr:colOff>
                <xdr:row>7</xdr:row>
                <xdr:rowOff>11</xdr:rowOff>
              </xdr:to>
            </anchor>
          </commentPr>
        </mc:Choice>
        <mc:Fallback/>
      </mc:AlternateContent>
    </comment>
    <comment ref="I13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Vending Sense.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18</xdr:rowOff>
              </xdr:from>
              <xdr:to>
                <xdr:col>1</xdr:col>
                <xdr:colOff>55</xdr:colOff>
                <xdr:row>7</xdr:row>
                <xdr:rowOff>13</xdr:rowOff>
              </xdr:to>
            </anchor>
          </commentPr>
        </mc:Choice>
        <mc:Fallback/>
      </mc:AlternateContent>
    </comment>
    <comment ref="I14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Selecta.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19</xdr:rowOff>
              </xdr:from>
              <xdr:to>
                <xdr:col>1</xdr:col>
                <xdr:colOff>55</xdr:colOff>
                <xdr:row>7</xdr:row>
                <xdr:rowOff>0</xdr:rowOff>
              </xdr:to>
            </anchor>
          </commentPr>
        </mc:Choice>
        <mc:Fallback/>
      </mc:AlternateContent>
    </comment>
    <comment ref="I15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KioskForce.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1</xdr:rowOff>
              </xdr:from>
              <xdr:to>
                <xdr:col>1</xdr:col>
                <xdr:colOff>55</xdr:colOff>
                <xdr:row>7</xdr:row>
                <xdr:rowOff>2</xdr:rowOff>
              </xdr:to>
            </anchor>
          </commentPr>
        </mc:Choice>
        <mc:Fallback/>
      </mc:AlternateContent>
    </comment>
    <comment ref="I16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Micron/import route.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3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I17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Swoop.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5</xdr:rowOff>
              </xdr:from>
              <xdr:to>
                <xdr:col>1</xdr:col>
                <xdr:colOff>55</xdr:colOff>
                <xdr:row>7</xdr:row>
                <xdr:rowOff>6</xdr:rowOff>
              </xdr:to>
            </anchor>
          </commentPr>
        </mc:Choice>
        <mc:Fallback/>
      </mc:AlternateContent>
    </comment>
    <comment ref="J9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No Strings.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6</xdr:row>
                <xdr:rowOff>11</xdr:rowOff>
              </xdr:to>
            </anchor>
          </commentPr>
        </mc:Choice>
        <mc:Fallback/>
      </mc:AlternateContent>
    </comment>
    <comment ref="J10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Quicksand.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12</xdr:rowOff>
              </xdr:from>
              <xdr:to>
                <xdr:col>1</xdr:col>
                <xdr:colOff>55</xdr:colOff>
                <xdr:row>6</xdr:row>
                <xdr:rowOff>13</xdr:rowOff>
              </xdr:to>
            </anchor>
          </commentPr>
        </mc:Choice>
        <mc:Fallback/>
      </mc:AlternateContent>
    </comment>
    <comment ref="J11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Vpod.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14</xdr:rowOff>
              </xdr:from>
              <xdr:to>
                <xdr:col>1</xdr:col>
                <xdr:colOff>55</xdr:colOff>
                <xdr:row>6</xdr:row>
                <xdr:rowOff>15</xdr:rowOff>
              </xdr:to>
            </anchor>
          </commentPr>
        </mc:Choice>
        <mc:Fallback/>
      </mc:AlternateContent>
    </comment>
    <comment ref="J12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Pure Foods Systems.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16</xdr:rowOff>
              </xdr:from>
              <xdr:to>
                <xdr:col>1</xdr:col>
                <xdr:colOff>55</xdr:colOff>
                <xdr:row>7</xdr:row>
                <xdr:rowOff>11</xdr:rowOff>
              </xdr:to>
            </anchor>
          </commentPr>
        </mc:Choice>
        <mc:Fallback/>
      </mc:AlternateContent>
    </comment>
    <comment ref="J13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Vending Sense.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18</xdr:rowOff>
              </xdr:from>
              <xdr:to>
                <xdr:col>1</xdr:col>
                <xdr:colOff>55</xdr:colOff>
                <xdr:row>7</xdr:row>
                <xdr:rowOff>13</xdr:rowOff>
              </xdr:to>
            </anchor>
          </commentPr>
        </mc:Choice>
        <mc:Fallback/>
      </mc:AlternateContent>
    </comment>
    <comment ref="J14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Selecta.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19</xdr:rowOff>
              </xdr:from>
              <xdr:to>
                <xdr:col>1</xdr:col>
                <xdr:colOff>55</xdr:colOff>
                <xdr:row>7</xdr:row>
                <xdr:rowOff>0</xdr:rowOff>
              </xdr:to>
            </anchor>
          </commentPr>
        </mc:Choice>
        <mc:Fallback/>
      </mc:AlternateContent>
    </comment>
    <comment ref="J15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KioskForce.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1</xdr:rowOff>
              </xdr:from>
              <xdr:to>
                <xdr:col>1</xdr:col>
                <xdr:colOff>55</xdr:colOff>
                <xdr:row>7</xdr:row>
                <xdr:rowOff>2</xdr:rowOff>
              </xdr:to>
            </anchor>
          </commentPr>
        </mc:Choice>
        <mc:Fallback/>
      </mc:AlternateContent>
    </comment>
    <comment ref="J16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Micron/import route.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3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J17" authorId="0">
      <text>
        <r>
          <rPr>
            <sz val="10"/>
            <rFont val="Arial"/>
            <family val="2"/>
          </rPr>
          <t xml:space="preserve">Management assessment from public evidence reviewed 7 August 2026; validate through quote, demo, SLA and reference calls. Supplier: Swoop.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5</xdr:rowOff>
              </xdr:from>
              <xdr:to>
                <xdr:col>1</xdr:col>
                <xdr:colOff>55</xdr:colOff>
                <xdr:row>7</xdr:row>
                <xdr:rowOff>6</xdr:rowOff>
              </xdr:to>
            </anchor>
          </commentPr>
        </mc:Choice>
        <mc:Fallback/>
      </mc:AlternateContent>
    </comment>
  </commentList>
</comments>
</file>

<file path=xl/comments9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C9" authorId="0">
      <text>
        <r>
          <rPr>
            <sz val="10"/>
            <rFont val="Arial"/>
            <family val="2"/>
          </rPr>
          <t xml:space="preserve">Source register entry: Your Padel Uttoxeter FAQ;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4</xdr:row>
                <xdr:rowOff>3</xdr:rowOff>
              </xdr:to>
            </anchor>
          </commentPr>
        </mc:Choice>
        <mc:Fallback/>
      </mc:AlternateContent>
    </comment>
    <comment ref="C10" authorId="0">
      <text>
        <r>
          <rPr>
            <sz val="10"/>
            <rFont val="Arial"/>
            <family val="2"/>
          </rPr>
          <t xml:space="preserve">Source register entry: Your Padel planning application P/2026/00326;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12</xdr:rowOff>
              </xdr:from>
              <xdr:to>
                <xdr:col>1</xdr:col>
                <xdr:colOff>55</xdr:colOff>
                <xdr:row>6</xdr:row>
                <xdr:rowOff>3</xdr:rowOff>
              </xdr:to>
            </anchor>
          </commentPr>
        </mc:Choice>
        <mc:Fallback/>
      </mc:AlternateContent>
    </comment>
    <comment ref="C11" authorId="0">
      <text>
        <r>
          <rPr>
            <sz val="10"/>
            <rFont val="Arial"/>
            <family val="2"/>
          </rPr>
          <t xml:space="preserve">Source register entry: No Strings service;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</xdr:row>
                <xdr:rowOff>14</xdr:rowOff>
              </xdr:from>
              <xdr:to>
                <xdr:col>1</xdr:col>
                <xdr:colOff>55</xdr:colOff>
                <xdr:row>6</xdr:row>
                <xdr:rowOff>6</xdr:rowOff>
              </xdr:to>
            </anchor>
          </commentPr>
        </mc:Choice>
        <mc:Fallback/>
      </mc:AlternateContent>
    </comment>
    <comment ref="C12" authorId="0">
      <text>
        <r>
          <rPr>
            <sz val="10"/>
            <rFont val="Arial"/>
            <family val="2"/>
          </rPr>
          <t xml:space="preserve">Source register entry: No Strings Padel Partner Pro;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</xdr:row>
                <xdr:rowOff>9</xdr:rowOff>
              </xdr:from>
              <xdr:to>
                <xdr:col>1</xdr:col>
                <xdr:colOff>55</xdr:colOff>
                <xdr:row>7</xdr:row>
                <xdr:rowOff>8</xdr:rowOff>
              </xdr:to>
            </anchor>
          </commentPr>
        </mc:Choice>
        <mc:Fallback/>
      </mc:AlternateContent>
    </comment>
    <comment ref="C13" authorId="0">
      <text>
        <r>
          <rPr>
            <sz val="10"/>
            <rFont val="Arial"/>
            <family val="2"/>
          </rPr>
          <t xml:space="preserve">Source register entry: No Strings 160 vending cabinet;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4</xdr:row>
                <xdr:rowOff>11</xdr:rowOff>
              </xdr:from>
              <xdr:to>
                <xdr:col>1</xdr:col>
                <xdr:colOff>55</xdr:colOff>
                <xdr:row>8</xdr:row>
                <xdr:rowOff>11</xdr:rowOff>
              </xdr:to>
            </anchor>
          </commentPr>
        </mc:Choice>
        <mc:Fallback/>
      </mc:AlternateContent>
    </comment>
    <comment ref="C14" authorId="0">
      <text>
        <r>
          <rPr>
            <sz val="10"/>
            <rFont val="Arial"/>
            <family val="2"/>
          </rPr>
          <t xml:space="preserve">Source register entry: Quicksand vending;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5</xdr:row>
                <xdr:rowOff>13</xdr:rowOff>
              </xdr:from>
              <xdr:to>
                <xdr:col>1</xdr:col>
                <xdr:colOff>55</xdr:colOff>
                <xdr:row>8</xdr:row>
                <xdr:rowOff>30</xdr:rowOff>
              </xdr:to>
            </anchor>
          </commentPr>
        </mc:Choice>
        <mc:Fallback/>
      </mc:AlternateContent>
    </comment>
    <comment ref="C15" authorId="0">
      <text>
        <r>
          <rPr>
            <sz val="10"/>
            <rFont val="Arial"/>
            <family val="2"/>
          </rPr>
          <t xml:space="preserve">Source register entry: Quicksand machine options;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5</xdr:row>
                <xdr:rowOff>14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C16" authorId="0">
      <text>
        <r>
          <rPr>
            <sz val="10"/>
            <rFont val="Arial"/>
            <family val="2"/>
          </rPr>
          <t xml:space="preserve">Source register entry: Quicksand technology;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16</xdr:rowOff>
              </xdr:from>
              <xdr:to>
                <xdr:col>1</xdr:col>
                <xdr:colOff>55</xdr:colOff>
                <xdr:row>9</xdr:row>
                <xdr:rowOff>11</xdr:rowOff>
              </xdr:to>
            </anchor>
          </commentPr>
        </mc:Choice>
        <mc:Fallback/>
      </mc:AlternateContent>
    </comment>
    <comment ref="C17" authorId="0">
      <text>
        <r>
          <rPr>
            <sz val="10"/>
            <rFont val="Arial"/>
            <family val="2"/>
          </rPr>
          <t xml:space="preserve">Source register entry: Vpod padel lockers;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18</xdr:rowOff>
              </xdr:from>
              <xdr:to>
                <xdr:col>1</xdr:col>
                <xdr:colOff>55</xdr:colOff>
                <xdr:row>9</xdr:row>
                <xdr:rowOff>13</xdr:rowOff>
              </xdr:to>
            </anchor>
          </commentPr>
        </mc:Choice>
        <mc:Fallback/>
      </mc:AlternateContent>
    </comment>
    <comment ref="C18" authorId="0">
      <text>
        <r>
          <rPr>
            <sz val="10"/>
            <rFont val="Arial"/>
            <family val="2"/>
          </rPr>
          <t xml:space="preserve">Source register entry: Pure Foods Systems;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20</xdr:rowOff>
              </xdr:from>
              <xdr:to>
                <xdr:col>1</xdr:col>
                <xdr:colOff>55</xdr:colOff>
                <xdr:row>9</xdr:row>
                <xdr:rowOff>15</xdr:rowOff>
              </xdr:to>
            </anchor>
          </commentPr>
        </mc:Choice>
        <mc:Fallback/>
      </mc:AlternateContent>
    </comment>
    <comment ref="C19" authorId="0">
      <text>
        <r>
          <rPr>
            <sz val="10"/>
            <rFont val="Arial"/>
            <family val="2"/>
          </rPr>
          <t xml:space="preserve">Source register entry: CEMA Nayax reader;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7</xdr:row>
                <xdr:rowOff>22</xdr:rowOff>
              </xdr:from>
              <xdr:to>
                <xdr:col>1</xdr:col>
                <xdr:colOff>55</xdr:colOff>
                <xdr:row>9</xdr:row>
                <xdr:rowOff>37</xdr:rowOff>
              </xdr:to>
            </anchor>
          </commentPr>
        </mc:Choice>
        <mc:Fallback/>
      </mc:AlternateContent>
    </comment>
    <comment ref="C20" authorId="0">
      <text>
        <r>
          <rPr>
            <sz val="10"/>
            <rFont val="Arial"/>
            <family val="2"/>
          </rPr>
          <t xml:space="preserve">Source register entry: Cantaloupe pricing;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21</xdr:rowOff>
              </xdr:from>
              <xdr:to>
                <xdr:col>1</xdr:col>
                <xdr:colOff>55</xdr:colOff>
                <xdr:row>10</xdr:row>
                <xdr:rowOff>17</xdr:rowOff>
              </xdr:to>
            </anchor>
          </commentPr>
        </mc:Choice>
        <mc:Fallback/>
      </mc:AlternateContent>
    </comment>
    <comment ref="C21" authorId="0">
      <text>
        <r>
          <rPr>
            <sz val="10"/>
            <rFont val="Arial"/>
            <family val="2"/>
          </rPr>
          <t xml:space="preserve">Source register entry: Vending Sense cost comparison;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1</xdr:rowOff>
              </xdr:from>
              <xdr:to>
                <xdr:col>1</xdr:col>
                <xdr:colOff>55</xdr:colOff>
                <xdr:row>10</xdr:row>
                <xdr:rowOff>39</xdr:rowOff>
              </xdr:to>
            </anchor>
          </commentPr>
        </mc:Choice>
        <mc:Fallback/>
      </mc:AlternateContent>
    </comment>
    <comment ref="C22" authorId="0">
      <text>
        <r>
          <rPr>
            <sz val="10"/>
            <rFont val="Arial"/>
            <family val="2"/>
          </rPr>
          <t xml:space="preserve">Source register entry: Vending Sense maintenance;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23</xdr:rowOff>
              </xdr:from>
              <xdr:to>
                <xdr:col>1</xdr:col>
                <xdr:colOff>55</xdr:colOff>
                <xdr:row>11</xdr:row>
                <xdr:rowOff>22</xdr:rowOff>
              </xdr:to>
            </anchor>
          </commentPr>
        </mc:Choice>
        <mc:Fallback/>
      </mc:AlternateContent>
    </comment>
    <comment ref="C23" authorId="0">
      <text>
        <r>
          <rPr>
            <sz val="10"/>
            <rFont val="Arial"/>
            <family val="2"/>
          </rPr>
          <t xml:space="preserve">Source register entry: Selecta vending;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3</xdr:rowOff>
              </xdr:from>
              <xdr:to>
                <xdr:col>1</xdr:col>
                <xdr:colOff>55</xdr:colOff>
                <xdr:row>11</xdr:row>
                <xdr:rowOff>40</xdr:rowOff>
              </xdr:to>
            </anchor>
          </commentPr>
        </mc:Choice>
        <mc:Fallback/>
      </mc:AlternateContent>
    </comment>
    <comment ref="C24" authorId="0">
      <text>
        <r>
          <rPr>
            <sz val="10"/>
            <rFont val="Arial"/>
            <family val="2"/>
          </rPr>
          <t xml:space="preserve">Source register entry: Playtomic Extras;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25</xdr:rowOff>
              </xdr:from>
              <xdr:to>
                <xdr:col>1</xdr:col>
                <xdr:colOff>55</xdr:colOff>
                <xdr:row>12</xdr:row>
                <xdr:rowOff>20</xdr:rowOff>
              </xdr:to>
            </anchor>
          </commentPr>
        </mc:Choice>
        <mc:Fallback/>
      </mc:AlternateContent>
    </comment>
    <comment ref="C25" authorId="0">
      <text>
        <r>
          <rPr>
            <sz val="10"/>
            <rFont val="Arial"/>
            <family val="2"/>
          </rPr>
          <t xml:space="preserve">Source register entry: Playtomic API;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5</xdr:rowOff>
              </xdr:from>
              <xdr:to>
                <xdr:col>1</xdr:col>
                <xdr:colOff>55</xdr:colOff>
                <xdr:row>13</xdr:row>
                <xdr:rowOff>0</xdr:rowOff>
              </xdr:to>
            </anchor>
          </commentPr>
        </mc:Choice>
        <mc:Fallback/>
      </mc:AlternateContent>
    </comment>
    <comment ref="C26" authorId="0">
      <text>
        <r>
          <rPr>
            <sz val="10"/>
            <rFont val="Arial"/>
            <family val="2"/>
          </rPr>
          <t xml:space="preserve">Source register entry: Playtomic hardware integration;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27</xdr:rowOff>
              </xdr:from>
              <xdr:to>
                <xdr:col>1</xdr:col>
                <xdr:colOff>55</xdr:colOff>
                <xdr:row>14</xdr:row>
                <xdr:rowOff>0</xdr:rowOff>
              </xdr:to>
            </anchor>
          </commentPr>
        </mc:Choice>
        <mc:Fallback/>
      </mc:AlternateContent>
    </comment>
    <comment ref="C27" authorId="0">
      <text>
        <r>
          <rPr>
            <sz val="10"/>
            <rFont val="Arial"/>
            <family val="2"/>
          </rPr>
          <t xml:space="preserve">Source register entry: UK food business registration;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27</xdr:rowOff>
              </xdr:from>
              <xdr:to>
                <xdr:col>1</xdr:col>
                <xdr:colOff>55</xdr:colOff>
                <xdr:row>15</xdr:row>
                <xdr:rowOff>0</xdr:rowOff>
              </xdr:to>
            </anchor>
          </commentPr>
        </mc:Choice>
        <mc:Fallback/>
      </mc:AlternateContent>
    </comment>
    <comment ref="C28" authorId="0">
      <text>
        <r>
          <rPr>
            <sz val="10"/>
            <rFont val="Arial"/>
            <family val="2"/>
          </rPr>
          <t xml:space="preserve">Source register entry: UK CCTV business guidance;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7</xdr:rowOff>
              </xdr:from>
              <xdr:to>
                <xdr:col>1</xdr:col>
                <xdr:colOff>55</xdr:colOff>
                <xdr:row>16</xdr:row>
                <xdr:rowOff>0</xdr:rowOff>
              </xdr:to>
            </anchor>
          </commentPr>
        </mc:Choice>
        <mc:Fallback/>
      </mc:AlternateContent>
    </comment>
    <comment ref="C29" authorId="0">
      <text>
        <r>
          <rPr>
            <sz val="10"/>
            <rFont val="Arial"/>
            <family val="2"/>
          </rPr>
          <t xml:space="preserve">Source register entry: UK refunds guidance;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6</xdr:rowOff>
              </xdr:from>
              <xdr:to>
                <xdr:col>1</xdr:col>
                <xdr:colOff>55</xdr:colOff>
                <xdr:row>16</xdr:row>
                <xdr:rowOff>22</xdr:rowOff>
              </xdr:to>
            </anchor>
          </commentPr>
        </mc:Choice>
        <mc:Fallback/>
      </mc:AlternateContent>
    </comment>
    <comment ref="C30" authorId="0">
      <text>
        <r>
          <rPr>
            <sz val="10"/>
            <rFont val="Arial"/>
            <family val="2"/>
          </rPr>
          <t xml:space="preserve">Source register entry: KioskForce padel locker;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28</xdr:rowOff>
              </xdr:from>
              <xdr:to>
                <xdr:col>1</xdr:col>
                <xdr:colOff>55</xdr:colOff>
                <xdr:row>17</xdr:row>
                <xdr:rowOff>22</xdr:rowOff>
              </xdr:to>
            </anchor>
          </commentPr>
        </mc:Choice>
        <mc:Fallback/>
      </mc:AlternateContent>
    </comment>
    <comment ref="C31" authorId="0">
      <text>
        <r>
          <rPr>
            <sz val="10"/>
            <rFont val="Arial"/>
            <family val="2"/>
          </rPr>
          <t xml:space="preserve">Source register entry: Micron sport vending;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8</xdr:rowOff>
              </xdr:from>
              <xdr:to>
                <xdr:col>1</xdr:col>
                <xdr:colOff>55</xdr:colOff>
                <xdr:row>18</xdr:row>
                <xdr:rowOff>2</xdr:rowOff>
              </xdr:to>
            </anchor>
          </commentPr>
        </mc:Choice>
        <mc:Fallback/>
      </mc:AlternateContent>
    </comment>
    <comment ref="C32" authorId="0">
      <text>
        <r>
          <rPr>
            <sz val="10"/>
            <rFont val="Arial"/>
            <family val="2"/>
          </rPr>
          <t xml:space="preserve">Source register entry: LocknCharge smart-locker cost;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16</xdr:row>
                <xdr:rowOff>8</xdr:rowOff>
              </xdr:from>
              <xdr:to>
                <xdr:col>1</xdr:col>
                <xdr:colOff>55</xdr:colOff>
                <xdr:row>18</xdr:row>
                <xdr:rowOff>23</xdr:rowOff>
              </xdr:to>
            </anchor>
          </commentPr>
        </mc:Choice>
        <mc:Fallback/>
      </mc:AlternateContent>
    </comment>
    <comment ref="D9" authorId="0">
      <text>
        <r>
          <rPr>
            <sz val="10"/>
            <rFont val="Arial"/>
            <family val="2"/>
          </rPr>
          <t xml:space="preserve">Source register entry: Your Padel Uttoxeter FAQ;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4</xdr:row>
                <xdr:rowOff>3</xdr:rowOff>
              </xdr:to>
            </anchor>
          </commentPr>
        </mc:Choice>
        <mc:Fallback/>
      </mc:AlternateContent>
    </comment>
    <comment ref="D10" authorId="0">
      <text>
        <r>
          <rPr>
            <sz val="10"/>
            <rFont val="Arial"/>
            <family val="2"/>
          </rPr>
          <t xml:space="preserve">Source register entry: Your Padel planning application P/2026/00326;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12</xdr:rowOff>
              </xdr:from>
              <xdr:to>
                <xdr:col>1</xdr:col>
                <xdr:colOff>55</xdr:colOff>
                <xdr:row>6</xdr:row>
                <xdr:rowOff>3</xdr:rowOff>
              </xdr:to>
            </anchor>
          </commentPr>
        </mc:Choice>
        <mc:Fallback/>
      </mc:AlternateContent>
    </comment>
    <comment ref="D11" authorId="0">
      <text>
        <r>
          <rPr>
            <sz val="10"/>
            <rFont val="Arial"/>
            <family val="2"/>
          </rPr>
          <t xml:space="preserve">Source register entry: No Strings service;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</xdr:row>
                <xdr:rowOff>14</xdr:rowOff>
              </xdr:from>
              <xdr:to>
                <xdr:col>1</xdr:col>
                <xdr:colOff>55</xdr:colOff>
                <xdr:row>6</xdr:row>
                <xdr:rowOff>6</xdr:rowOff>
              </xdr:to>
            </anchor>
          </commentPr>
        </mc:Choice>
        <mc:Fallback/>
      </mc:AlternateContent>
    </comment>
    <comment ref="D12" authorId="0">
      <text>
        <r>
          <rPr>
            <sz val="10"/>
            <rFont val="Arial"/>
            <family val="2"/>
          </rPr>
          <t xml:space="preserve">Source register entry: No Strings Padel Partner Pro;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</xdr:row>
                <xdr:rowOff>9</xdr:rowOff>
              </xdr:from>
              <xdr:to>
                <xdr:col>1</xdr:col>
                <xdr:colOff>55</xdr:colOff>
                <xdr:row>7</xdr:row>
                <xdr:rowOff>8</xdr:rowOff>
              </xdr:to>
            </anchor>
          </commentPr>
        </mc:Choice>
        <mc:Fallback/>
      </mc:AlternateContent>
    </comment>
    <comment ref="D13" authorId="0">
      <text>
        <r>
          <rPr>
            <sz val="10"/>
            <rFont val="Arial"/>
            <family val="2"/>
          </rPr>
          <t xml:space="preserve">Source register entry: No Strings 160 vending cabinet;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4</xdr:row>
                <xdr:rowOff>11</xdr:rowOff>
              </xdr:from>
              <xdr:to>
                <xdr:col>1</xdr:col>
                <xdr:colOff>55</xdr:colOff>
                <xdr:row>8</xdr:row>
                <xdr:rowOff>11</xdr:rowOff>
              </xdr:to>
            </anchor>
          </commentPr>
        </mc:Choice>
        <mc:Fallback/>
      </mc:AlternateContent>
    </comment>
    <comment ref="D14" authorId="0">
      <text>
        <r>
          <rPr>
            <sz val="10"/>
            <rFont val="Arial"/>
            <family val="2"/>
          </rPr>
          <t xml:space="preserve">Source register entry: Quicksand vending;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5</xdr:row>
                <xdr:rowOff>13</xdr:rowOff>
              </xdr:from>
              <xdr:to>
                <xdr:col>1</xdr:col>
                <xdr:colOff>55</xdr:colOff>
                <xdr:row>8</xdr:row>
                <xdr:rowOff>30</xdr:rowOff>
              </xdr:to>
            </anchor>
          </commentPr>
        </mc:Choice>
        <mc:Fallback/>
      </mc:AlternateContent>
    </comment>
    <comment ref="D15" authorId="0">
      <text>
        <r>
          <rPr>
            <sz val="10"/>
            <rFont val="Arial"/>
            <family val="2"/>
          </rPr>
          <t xml:space="preserve">Source register entry: Quicksand machine options;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5</xdr:row>
                <xdr:rowOff>14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D16" authorId="0">
      <text>
        <r>
          <rPr>
            <sz val="10"/>
            <rFont val="Arial"/>
            <family val="2"/>
          </rPr>
          <t xml:space="preserve">Source register entry: Quicksand technology;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16</xdr:rowOff>
              </xdr:from>
              <xdr:to>
                <xdr:col>1</xdr:col>
                <xdr:colOff>55</xdr:colOff>
                <xdr:row>9</xdr:row>
                <xdr:rowOff>11</xdr:rowOff>
              </xdr:to>
            </anchor>
          </commentPr>
        </mc:Choice>
        <mc:Fallback/>
      </mc:AlternateContent>
    </comment>
    <comment ref="D17" authorId="0">
      <text>
        <r>
          <rPr>
            <sz val="10"/>
            <rFont val="Arial"/>
            <family val="2"/>
          </rPr>
          <t xml:space="preserve">Source register entry: Vpod padel lockers;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18</xdr:rowOff>
              </xdr:from>
              <xdr:to>
                <xdr:col>1</xdr:col>
                <xdr:colOff>55</xdr:colOff>
                <xdr:row>9</xdr:row>
                <xdr:rowOff>13</xdr:rowOff>
              </xdr:to>
            </anchor>
          </commentPr>
        </mc:Choice>
        <mc:Fallback/>
      </mc:AlternateContent>
    </comment>
    <comment ref="D18" authorId="0">
      <text>
        <r>
          <rPr>
            <sz val="10"/>
            <rFont val="Arial"/>
            <family val="2"/>
          </rPr>
          <t xml:space="preserve">Source register entry: Pure Foods Systems;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20</xdr:rowOff>
              </xdr:from>
              <xdr:to>
                <xdr:col>1</xdr:col>
                <xdr:colOff>55</xdr:colOff>
                <xdr:row>9</xdr:row>
                <xdr:rowOff>15</xdr:rowOff>
              </xdr:to>
            </anchor>
          </commentPr>
        </mc:Choice>
        <mc:Fallback/>
      </mc:AlternateContent>
    </comment>
    <comment ref="D19" authorId="0">
      <text>
        <r>
          <rPr>
            <sz val="10"/>
            <rFont val="Arial"/>
            <family val="2"/>
          </rPr>
          <t xml:space="preserve">Source register entry: CEMA Nayax reader;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7</xdr:row>
                <xdr:rowOff>22</xdr:rowOff>
              </xdr:from>
              <xdr:to>
                <xdr:col>1</xdr:col>
                <xdr:colOff>55</xdr:colOff>
                <xdr:row>9</xdr:row>
                <xdr:rowOff>37</xdr:rowOff>
              </xdr:to>
            </anchor>
          </commentPr>
        </mc:Choice>
        <mc:Fallback/>
      </mc:AlternateContent>
    </comment>
    <comment ref="D20" authorId="0">
      <text>
        <r>
          <rPr>
            <sz val="10"/>
            <rFont val="Arial"/>
            <family val="2"/>
          </rPr>
          <t xml:space="preserve">Source register entry: Cantaloupe pricing;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21</xdr:rowOff>
              </xdr:from>
              <xdr:to>
                <xdr:col>1</xdr:col>
                <xdr:colOff>55</xdr:colOff>
                <xdr:row>10</xdr:row>
                <xdr:rowOff>17</xdr:rowOff>
              </xdr:to>
            </anchor>
          </commentPr>
        </mc:Choice>
        <mc:Fallback/>
      </mc:AlternateContent>
    </comment>
    <comment ref="D21" authorId="0">
      <text>
        <r>
          <rPr>
            <sz val="10"/>
            <rFont val="Arial"/>
            <family val="2"/>
          </rPr>
          <t xml:space="preserve">Source register entry: Vending Sense cost comparison;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1</xdr:rowOff>
              </xdr:from>
              <xdr:to>
                <xdr:col>1</xdr:col>
                <xdr:colOff>55</xdr:colOff>
                <xdr:row>10</xdr:row>
                <xdr:rowOff>39</xdr:rowOff>
              </xdr:to>
            </anchor>
          </commentPr>
        </mc:Choice>
        <mc:Fallback/>
      </mc:AlternateContent>
    </comment>
    <comment ref="D22" authorId="0">
      <text>
        <r>
          <rPr>
            <sz val="10"/>
            <rFont val="Arial"/>
            <family val="2"/>
          </rPr>
          <t xml:space="preserve">Source register entry: Vending Sense maintenance;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23</xdr:rowOff>
              </xdr:from>
              <xdr:to>
                <xdr:col>1</xdr:col>
                <xdr:colOff>55</xdr:colOff>
                <xdr:row>11</xdr:row>
                <xdr:rowOff>22</xdr:rowOff>
              </xdr:to>
            </anchor>
          </commentPr>
        </mc:Choice>
        <mc:Fallback/>
      </mc:AlternateContent>
    </comment>
    <comment ref="D23" authorId="0">
      <text>
        <r>
          <rPr>
            <sz val="10"/>
            <rFont val="Arial"/>
            <family val="2"/>
          </rPr>
          <t xml:space="preserve">Source register entry: Selecta vending;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3</xdr:rowOff>
              </xdr:from>
              <xdr:to>
                <xdr:col>1</xdr:col>
                <xdr:colOff>55</xdr:colOff>
                <xdr:row>11</xdr:row>
                <xdr:rowOff>40</xdr:rowOff>
              </xdr:to>
            </anchor>
          </commentPr>
        </mc:Choice>
        <mc:Fallback/>
      </mc:AlternateContent>
    </comment>
    <comment ref="D24" authorId="0">
      <text>
        <r>
          <rPr>
            <sz val="10"/>
            <rFont val="Arial"/>
            <family val="2"/>
          </rPr>
          <t xml:space="preserve">Source register entry: Playtomic Extras;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25</xdr:rowOff>
              </xdr:from>
              <xdr:to>
                <xdr:col>1</xdr:col>
                <xdr:colOff>55</xdr:colOff>
                <xdr:row>12</xdr:row>
                <xdr:rowOff>20</xdr:rowOff>
              </xdr:to>
            </anchor>
          </commentPr>
        </mc:Choice>
        <mc:Fallback/>
      </mc:AlternateContent>
    </comment>
    <comment ref="D25" authorId="0">
      <text>
        <r>
          <rPr>
            <sz val="10"/>
            <rFont val="Arial"/>
            <family val="2"/>
          </rPr>
          <t xml:space="preserve">Source register entry: Playtomic API;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5</xdr:rowOff>
              </xdr:from>
              <xdr:to>
                <xdr:col>1</xdr:col>
                <xdr:colOff>55</xdr:colOff>
                <xdr:row>13</xdr:row>
                <xdr:rowOff>0</xdr:rowOff>
              </xdr:to>
            </anchor>
          </commentPr>
        </mc:Choice>
        <mc:Fallback/>
      </mc:AlternateContent>
    </comment>
    <comment ref="D26" authorId="0">
      <text>
        <r>
          <rPr>
            <sz val="10"/>
            <rFont val="Arial"/>
            <family val="2"/>
          </rPr>
          <t xml:space="preserve">Source register entry: Playtomic hardware integration;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27</xdr:rowOff>
              </xdr:from>
              <xdr:to>
                <xdr:col>1</xdr:col>
                <xdr:colOff>55</xdr:colOff>
                <xdr:row>14</xdr:row>
                <xdr:rowOff>0</xdr:rowOff>
              </xdr:to>
            </anchor>
          </commentPr>
        </mc:Choice>
        <mc:Fallback/>
      </mc:AlternateContent>
    </comment>
    <comment ref="D27" authorId="0">
      <text>
        <r>
          <rPr>
            <sz val="10"/>
            <rFont val="Arial"/>
            <family val="2"/>
          </rPr>
          <t xml:space="preserve">Source register entry: UK food business registration;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27</xdr:rowOff>
              </xdr:from>
              <xdr:to>
                <xdr:col>1</xdr:col>
                <xdr:colOff>55</xdr:colOff>
                <xdr:row>15</xdr:row>
                <xdr:rowOff>0</xdr:rowOff>
              </xdr:to>
            </anchor>
          </commentPr>
        </mc:Choice>
        <mc:Fallback/>
      </mc:AlternateContent>
    </comment>
    <comment ref="D28" authorId="0">
      <text>
        <r>
          <rPr>
            <sz val="10"/>
            <rFont val="Arial"/>
            <family val="2"/>
          </rPr>
          <t xml:space="preserve">Source register entry: UK CCTV business guidance;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7</xdr:rowOff>
              </xdr:from>
              <xdr:to>
                <xdr:col>1</xdr:col>
                <xdr:colOff>55</xdr:colOff>
                <xdr:row>16</xdr:row>
                <xdr:rowOff>0</xdr:rowOff>
              </xdr:to>
            </anchor>
          </commentPr>
        </mc:Choice>
        <mc:Fallback/>
      </mc:AlternateContent>
    </comment>
    <comment ref="D29" authorId="0">
      <text>
        <r>
          <rPr>
            <sz val="10"/>
            <rFont val="Arial"/>
            <family val="2"/>
          </rPr>
          <t xml:space="preserve">Source register entry: UK refunds guidance;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6</xdr:rowOff>
              </xdr:from>
              <xdr:to>
                <xdr:col>1</xdr:col>
                <xdr:colOff>55</xdr:colOff>
                <xdr:row>16</xdr:row>
                <xdr:rowOff>22</xdr:rowOff>
              </xdr:to>
            </anchor>
          </commentPr>
        </mc:Choice>
        <mc:Fallback/>
      </mc:AlternateContent>
    </comment>
    <comment ref="D30" authorId="0">
      <text>
        <r>
          <rPr>
            <sz val="10"/>
            <rFont val="Arial"/>
            <family val="2"/>
          </rPr>
          <t xml:space="preserve">Source register entry: KioskForce padel locker;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28</xdr:rowOff>
              </xdr:from>
              <xdr:to>
                <xdr:col>1</xdr:col>
                <xdr:colOff>55</xdr:colOff>
                <xdr:row>17</xdr:row>
                <xdr:rowOff>22</xdr:rowOff>
              </xdr:to>
            </anchor>
          </commentPr>
        </mc:Choice>
        <mc:Fallback/>
      </mc:AlternateContent>
    </comment>
    <comment ref="D31" authorId="0">
      <text>
        <r>
          <rPr>
            <sz val="10"/>
            <rFont val="Arial"/>
            <family val="2"/>
          </rPr>
          <t xml:space="preserve">Source register entry: Micron sport vending;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8</xdr:rowOff>
              </xdr:from>
              <xdr:to>
                <xdr:col>1</xdr:col>
                <xdr:colOff>55</xdr:colOff>
                <xdr:row>18</xdr:row>
                <xdr:rowOff>2</xdr:rowOff>
              </xdr:to>
            </anchor>
          </commentPr>
        </mc:Choice>
        <mc:Fallback/>
      </mc:AlternateContent>
    </comment>
    <comment ref="D32" authorId="0">
      <text>
        <r>
          <rPr>
            <sz val="10"/>
            <rFont val="Arial"/>
            <family val="2"/>
          </rPr>
          <t xml:space="preserve">Source register entry: LocknCharge smart-locker cost;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16</xdr:row>
                <xdr:rowOff>8</xdr:rowOff>
              </xdr:from>
              <xdr:to>
                <xdr:col>1</xdr:col>
                <xdr:colOff>55</xdr:colOff>
                <xdr:row>18</xdr:row>
                <xdr:rowOff>23</xdr:rowOff>
              </xdr:to>
            </anchor>
          </commentPr>
        </mc:Choice>
        <mc:Fallback/>
      </mc:AlternateContent>
    </comment>
    <comment ref="E9" authorId="0">
      <text>
        <r>
          <rPr>
            <sz val="10"/>
            <rFont val="Arial"/>
            <family val="2"/>
          </rPr>
          <t xml:space="preserve">Source register entry: Your Padel Uttoxeter FAQ;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4</xdr:row>
                <xdr:rowOff>3</xdr:rowOff>
              </xdr:to>
            </anchor>
          </commentPr>
        </mc:Choice>
        <mc:Fallback/>
      </mc:AlternateContent>
    </comment>
    <comment ref="E10" authorId="0">
      <text>
        <r>
          <rPr>
            <sz val="10"/>
            <rFont val="Arial"/>
            <family val="2"/>
          </rPr>
          <t xml:space="preserve">Source register entry: Your Padel planning application P/2026/00326;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12</xdr:rowOff>
              </xdr:from>
              <xdr:to>
                <xdr:col>1</xdr:col>
                <xdr:colOff>55</xdr:colOff>
                <xdr:row>6</xdr:row>
                <xdr:rowOff>3</xdr:rowOff>
              </xdr:to>
            </anchor>
          </commentPr>
        </mc:Choice>
        <mc:Fallback/>
      </mc:AlternateContent>
    </comment>
    <comment ref="E11" authorId="0">
      <text>
        <r>
          <rPr>
            <sz val="10"/>
            <rFont val="Arial"/>
            <family val="2"/>
          </rPr>
          <t xml:space="preserve">Source register entry: No Strings service;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</xdr:row>
                <xdr:rowOff>14</xdr:rowOff>
              </xdr:from>
              <xdr:to>
                <xdr:col>1</xdr:col>
                <xdr:colOff>55</xdr:colOff>
                <xdr:row>6</xdr:row>
                <xdr:rowOff>6</xdr:rowOff>
              </xdr:to>
            </anchor>
          </commentPr>
        </mc:Choice>
        <mc:Fallback/>
      </mc:AlternateContent>
    </comment>
    <comment ref="E12" authorId="0">
      <text>
        <r>
          <rPr>
            <sz val="10"/>
            <rFont val="Arial"/>
            <family val="2"/>
          </rPr>
          <t xml:space="preserve">Source register entry: No Strings Padel Partner Pro;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</xdr:row>
                <xdr:rowOff>9</xdr:rowOff>
              </xdr:from>
              <xdr:to>
                <xdr:col>1</xdr:col>
                <xdr:colOff>55</xdr:colOff>
                <xdr:row>7</xdr:row>
                <xdr:rowOff>8</xdr:rowOff>
              </xdr:to>
            </anchor>
          </commentPr>
        </mc:Choice>
        <mc:Fallback/>
      </mc:AlternateContent>
    </comment>
    <comment ref="E13" authorId="0">
      <text>
        <r>
          <rPr>
            <sz val="10"/>
            <rFont val="Arial"/>
            <family val="2"/>
          </rPr>
          <t xml:space="preserve">Source register entry: No Strings 160 vending cabinet;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4</xdr:row>
                <xdr:rowOff>11</xdr:rowOff>
              </xdr:from>
              <xdr:to>
                <xdr:col>1</xdr:col>
                <xdr:colOff>55</xdr:colOff>
                <xdr:row>8</xdr:row>
                <xdr:rowOff>11</xdr:rowOff>
              </xdr:to>
            </anchor>
          </commentPr>
        </mc:Choice>
        <mc:Fallback/>
      </mc:AlternateContent>
    </comment>
    <comment ref="E14" authorId="0">
      <text>
        <r>
          <rPr>
            <sz val="10"/>
            <rFont val="Arial"/>
            <family val="2"/>
          </rPr>
          <t xml:space="preserve">Source register entry: Quicksand vending;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5</xdr:row>
                <xdr:rowOff>13</xdr:rowOff>
              </xdr:from>
              <xdr:to>
                <xdr:col>1</xdr:col>
                <xdr:colOff>55</xdr:colOff>
                <xdr:row>8</xdr:row>
                <xdr:rowOff>30</xdr:rowOff>
              </xdr:to>
            </anchor>
          </commentPr>
        </mc:Choice>
        <mc:Fallback/>
      </mc:AlternateContent>
    </comment>
    <comment ref="E15" authorId="0">
      <text>
        <r>
          <rPr>
            <sz val="10"/>
            <rFont val="Arial"/>
            <family val="2"/>
          </rPr>
          <t xml:space="preserve">Source register entry: Quicksand machine options;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5</xdr:row>
                <xdr:rowOff>14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E16" authorId="0">
      <text>
        <r>
          <rPr>
            <sz val="10"/>
            <rFont val="Arial"/>
            <family val="2"/>
          </rPr>
          <t xml:space="preserve">Source register entry: Quicksand technology;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16</xdr:rowOff>
              </xdr:from>
              <xdr:to>
                <xdr:col>1</xdr:col>
                <xdr:colOff>55</xdr:colOff>
                <xdr:row>9</xdr:row>
                <xdr:rowOff>11</xdr:rowOff>
              </xdr:to>
            </anchor>
          </commentPr>
        </mc:Choice>
        <mc:Fallback/>
      </mc:AlternateContent>
    </comment>
    <comment ref="E17" authorId="0">
      <text>
        <r>
          <rPr>
            <sz val="10"/>
            <rFont val="Arial"/>
            <family val="2"/>
          </rPr>
          <t xml:space="preserve">Source register entry: Vpod padel lockers;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18</xdr:rowOff>
              </xdr:from>
              <xdr:to>
                <xdr:col>1</xdr:col>
                <xdr:colOff>55</xdr:colOff>
                <xdr:row>9</xdr:row>
                <xdr:rowOff>13</xdr:rowOff>
              </xdr:to>
            </anchor>
          </commentPr>
        </mc:Choice>
        <mc:Fallback/>
      </mc:AlternateContent>
    </comment>
    <comment ref="E18" authorId="0">
      <text>
        <r>
          <rPr>
            <sz val="10"/>
            <rFont val="Arial"/>
            <family val="2"/>
          </rPr>
          <t xml:space="preserve">Source register entry: Pure Foods Systems;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20</xdr:rowOff>
              </xdr:from>
              <xdr:to>
                <xdr:col>1</xdr:col>
                <xdr:colOff>55</xdr:colOff>
                <xdr:row>9</xdr:row>
                <xdr:rowOff>15</xdr:rowOff>
              </xdr:to>
            </anchor>
          </commentPr>
        </mc:Choice>
        <mc:Fallback/>
      </mc:AlternateContent>
    </comment>
    <comment ref="E19" authorId="0">
      <text>
        <r>
          <rPr>
            <sz val="10"/>
            <rFont val="Arial"/>
            <family val="2"/>
          </rPr>
          <t xml:space="preserve">Source register entry: CEMA Nayax reader;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7</xdr:row>
                <xdr:rowOff>22</xdr:rowOff>
              </xdr:from>
              <xdr:to>
                <xdr:col>1</xdr:col>
                <xdr:colOff>55</xdr:colOff>
                <xdr:row>9</xdr:row>
                <xdr:rowOff>37</xdr:rowOff>
              </xdr:to>
            </anchor>
          </commentPr>
        </mc:Choice>
        <mc:Fallback/>
      </mc:AlternateContent>
    </comment>
    <comment ref="E20" authorId="0">
      <text>
        <r>
          <rPr>
            <sz val="10"/>
            <rFont val="Arial"/>
            <family val="2"/>
          </rPr>
          <t xml:space="preserve">Source register entry: Cantaloupe pricing;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21</xdr:rowOff>
              </xdr:from>
              <xdr:to>
                <xdr:col>1</xdr:col>
                <xdr:colOff>55</xdr:colOff>
                <xdr:row>10</xdr:row>
                <xdr:rowOff>17</xdr:rowOff>
              </xdr:to>
            </anchor>
          </commentPr>
        </mc:Choice>
        <mc:Fallback/>
      </mc:AlternateContent>
    </comment>
    <comment ref="E21" authorId="0">
      <text>
        <r>
          <rPr>
            <sz val="10"/>
            <rFont val="Arial"/>
            <family val="2"/>
          </rPr>
          <t xml:space="preserve">Source register entry: Vending Sense cost comparison;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1</xdr:rowOff>
              </xdr:from>
              <xdr:to>
                <xdr:col>1</xdr:col>
                <xdr:colOff>55</xdr:colOff>
                <xdr:row>10</xdr:row>
                <xdr:rowOff>39</xdr:rowOff>
              </xdr:to>
            </anchor>
          </commentPr>
        </mc:Choice>
        <mc:Fallback/>
      </mc:AlternateContent>
    </comment>
    <comment ref="E22" authorId="0">
      <text>
        <r>
          <rPr>
            <sz val="10"/>
            <rFont val="Arial"/>
            <family val="2"/>
          </rPr>
          <t xml:space="preserve">Source register entry: Vending Sense maintenance;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23</xdr:rowOff>
              </xdr:from>
              <xdr:to>
                <xdr:col>1</xdr:col>
                <xdr:colOff>55</xdr:colOff>
                <xdr:row>11</xdr:row>
                <xdr:rowOff>22</xdr:rowOff>
              </xdr:to>
            </anchor>
          </commentPr>
        </mc:Choice>
        <mc:Fallback/>
      </mc:AlternateContent>
    </comment>
    <comment ref="E23" authorId="0">
      <text>
        <r>
          <rPr>
            <sz val="10"/>
            <rFont val="Arial"/>
            <family val="2"/>
          </rPr>
          <t xml:space="preserve">Source register entry: Selecta vending;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3</xdr:rowOff>
              </xdr:from>
              <xdr:to>
                <xdr:col>1</xdr:col>
                <xdr:colOff>55</xdr:colOff>
                <xdr:row>11</xdr:row>
                <xdr:rowOff>40</xdr:rowOff>
              </xdr:to>
            </anchor>
          </commentPr>
        </mc:Choice>
        <mc:Fallback/>
      </mc:AlternateContent>
    </comment>
    <comment ref="E24" authorId="0">
      <text>
        <r>
          <rPr>
            <sz val="10"/>
            <rFont val="Arial"/>
            <family val="2"/>
          </rPr>
          <t xml:space="preserve">Source register entry: Playtomic Extras;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25</xdr:rowOff>
              </xdr:from>
              <xdr:to>
                <xdr:col>1</xdr:col>
                <xdr:colOff>55</xdr:colOff>
                <xdr:row>12</xdr:row>
                <xdr:rowOff>20</xdr:rowOff>
              </xdr:to>
            </anchor>
          </commentPr>
        </mc:Choice>
        <mc:Fallback/>
      </mc:AlternateContent>
    </comment>
    <comment ref="E25" authorId="0">
      <text>
        <r>
          <rPr>
            <sz val="10"/>
            <rFont val="Arial"/>
            <family val="2"/>
          </rPr>
          <t xml:space="preserve">Source register entry: Playtomic API;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5</xdr:rowOff>
              </xdr:from>
              <xdr:to>
                <xdr:col>1</xdr:col>
                <xdr:colOff>55</xdr:colOff>
                <xdr:row>13</xdr:row>
                <xdr:rowOff>0</xdr:rowOff>
              </xdr:to>
            </anchor>
          </commentPr>
        </mc:Choice>
        <mc:Fallback/>
      </mc:AlternateContent>
    </comment>
    <comment ref="E26" authorId="0">
      <text>
        <r>
          <rPr>
            <sz val="10"/>
            <rFont val="Arial"/>
            <family val="2"/>
          </rPr>
          <t xml:space="preserve">Source register entry: Playtomic hardware integration;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27</xdr:rowOff>
              </xdr:from>
              <xdr:to>
                <xdr:col>1</xdr:col>
                <xdr:colOff>55</xdr:colOff>
                <xdr:row>14</xdr:row>
                <xdr:rowOff>0</xdr:rowOff>
              </xdr:to>
            </anchor>
          </commentPr>
        </mc:Choice>
        <mc:Fallback/>
      </mc:AlternateContent>
    </comment>
    <comment ref="E27" authorId="0">
      <text>
        <r>
          <rPr>
            <sz val="10"/>
            <rFont val="Arial"/>
            <family val="2"/>
          </rPr>
          <t xml:space="preserve">Source register entry: UK food business registration;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27</xdr:rowOff>
              </xdr:from>
              <xdr:to>
                <xdr:col>1</xdr:col>
                <xdr:colOff>55</xdr:colOff>
                <xdr:row>15</xdr:row>
                <xdr:rowOff>0</xdr:rowOff>
              </xdr:to>
            </anchor>
          </commentPr>
        </mc:Choice>
        <mc:Fallback/>
      </mc:AlternateContent>
    </comment>
    <comment ref="E28" authorId="0">
      <text>
        <r>
          <rPr>
            <sz val="10"/>
            <rFont val="Arial"/>
            <family val="2"/>
          </rPr>
          <t xml:space="preserve">Source register entry: UK CCTV business guidance;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7</xdr:rowOff>
              </xdr:from>
              <xdr:to>
                <xdr:col>1</xdr:col>
                <xdr:colOff>55</xdr:colOff>
                <xdr:row>16</xdr:row>
                <xdr:rowOff>0</xdr:rowOff>
              </xdr:to>
            </anchor>
          </commentPr>
        </mc:Choice>
        <mc:Fallback/>
      </mc:AlternateContent>
    </comment>
    <comment ref="E29" authorId="0">
      <text>
        <r>
          <rPr>
            <sz val="10"/>
            <rFont val="Arial"/>
            <family val="2"/>
          </rPr>
          <t xml:space="preserve">Source register entry: UK refunds guidance;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6</xdr:rowOff>
              </xdr:from>
              <xdr:to>
                <xdr:col>1</xdr:col>
                <xdr:colOff>55</xdr:colOff>
                <xdr:row>16</xdr:row>
                <xdr:rowOff>22</xdr:rowOff>
              </xdr:to>
            </anchor>
          </commentPr>
        </mc:Choice>
        <mc:Fallback/>
      </mc:AlternateContent>
    </comment>
    <comment ref="E30" authorId="0">
      <text>
        <r>
          <rPr>
            <sz val="10"/>
            <rFont val="Arial"/>
            <family val="2"/>
          </rPr>
          <t xml:space="preserve">Source register entry: KioskForce padel locker;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28</xdr:rowOff>
              </xdr:from>
              <xdr:to>
                <xdr:col>1</xdr:col>
                <xdr:colOff>55</xdr:colOff>
                <xdr:row>17</xdr:row>
                <xdr:rowOff>22</xdr:rowOff>
              </xdr:to>
            </anchor>
          </commentPr>
        </mc:Choice>
        <mc:Fallback/>
      </mc:AlternateContent>
    </comment>
    <comment ref="E31" authorId="0">
      <text>
        <r>
          <rPr>
            <sz val="10"/>
            <rFont val="Arial"/>
            <family val="2"/>
          </rPr>
          <t xml:space="preserve">Source register entry: Micron sport vending;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8</xdr:rowOff>
              </xdr:from>
              <xdr:to>
                <xdr:col>1</xdr:col>
                <xdr:colOff>55</xdr:colOff>
                <xdr:row>18</xdr:row>
                <xdr:rowOff>2</xdr:rowOff>
              </xdr:to>
            </anchor>
          </commentPr>
        </mc:Choice>
        <mc:Fallback/>
      </mc:AlternateContent>
    </comment>
    <comment ref="E32" authorId="0">
      <text>
        <r>
          <rPr>
            <sz val="10"/>
            <rFont val="Arial"/>
            <family val="2"/>
          </rPr>
          <t xml:space="preserve">Source register entry: LocknCharge smart-locker cost;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16</xdr:row>
                <xdr:rowOff>8</xdr:rowOff>
              </xdr:from>
              <xdr:to>
                <xdr:col>1</xdr:col>
                <xdr:colOff>55</xdr:colOff>
                <xdr:row>18</xdr:row>
                <xdr:rowOff>23</xdr:rowOff>
              </xdr:to>
            </anchor>
          </commentPr>
        </mc:Choice>
        <mc:Fallback/>
      </mc:AlternateContent>
    </comment>
    <comment ref="F9" authorId="0">
      <text>
        <r>
          <rPr>
            <sz val="10"/>
            <rFont val="Arial"/>
            <family val="2"/>
          </rPr>
          <t xml:space="preserve">Source register entry: Your Padel Uttoxeter FAQ;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4</xdr:row>
                <xdr:rowOff>3</xdr:rowOff>
              </xdr:to>
            </anchor>
          </commentPr>
        </mc:Choice>
        <mc:Fallback/>
      </mc:AlternateContent>
    </comment>
    <comment ref="F10" authorId="0">
      <text>
        <r>
          <rPr>
            <sz val="10"/>
            <rFont val="Arial"/>
            <family val="2"/>
          </rPr>
          <t xml:space="preserve">Source register entry: Your Padel planning application P/2026/00326;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12</xdr:rowOff>
              </xdr:from>
              <xdr:to>
                <xdr:col>1</xdr:col>
                <xdr:colOff>55</xdr:colOff>
                <xdr:row>6</xdr:row>
                <xdr:rowOff>3</xdr:rowOff>
              </xdr:to>
            </anchor>
          </commentPr>
        </mc:Choice>
        <mc:Fallback/>
      </mc:AlternateContent>
    </comment>
    <comment ref="F11" authorId="0">
      <text>
        <r>
          <rPr>
            <sz val="10"/>
            <rFont val="Arial"/>
            <family val="2"/>
          </rPr>
          <t xml:space="preserve">Source register entry: No Strings service;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</xdr:row>
                <xdr:rowOff>14</xdr:rowOff>
              </xdr:from>
              <xdr:to>
                <xdr:col>1</xdr:col>
                <xdr:colOff>55</xdr:colOff>
                <xdr:row>6</xdr:row>
                <xdr:rowOff>6</xdr:rowOff>
              </xdr:to>
            </anchor>
          </commentPr>
        </mc:Choice>
        <mc:Fallback/>
      </mc:AlternateContent>
    </comment>
    <comment ref="F12" authorId="0">
      <text>
        <r>
          <rPr>
            <sz val="10"/>
            <rFont val="Arial"/>
            <family val="2"/>
          </rPr>
          <t xml:space="preserve">Source register entry: No Strings Padel Partner Pro;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</xdr:row>
                <xdr:rowOff>9</xdr:rowOff>
              </xdr:from>
              <xdr:to>
                <xdr:col>1</xdr:col>
                <xdr:colOff>55</xdr:colOff>
                <xdr:row>7</xdr:row>
                <xdr:rowOff>8</xdr:rowOff>
              </xdr:to>
            </anchor>
          </commentPr>
        </mc:Choice>
        <mc:Fallback/>
      </mc:AlternateContent>
    </comment>
    <comment ref="F13" authorId="0">
      <text>
        <r>
          <rPr>
            <sz val="10"/>
            <rFont val="Arial"/>
            <family val="2"/>
          </rPr>
          <t xml:space="preserve">Source register entry: No Strings 160 vending cabinet;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4</xdr:row>
                <xdr:rowOff>11</xdr:rowOff>
              </xdr:from>
              <xdr:to>
                <xdr:col>1</xdr:col>
                <xdr:colOff>55</xdr:colOff>
                <xdr:row>8</xdr:row>
                <xdr:rowOff>11</xdr:rowOff>
              </xdr:to>
            </anchor>
          </commentPr>
        </mc:Choice>
        <mc:Fallback/>
      </mc:AlternateContent>
    </comment>
    <comment ref="F14" authorId="0">
      <text>
        <r>
          <rPr>
            <sz val="10"/>
            <rFont val="Arial"/>
            <family val="2"/>
          </rPr>
          <t xml:space="preserve">Source register entry: Quicksand vending;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5</xdr:row>
                <xdr:rowOff>13</xdr:rowOff>
              </xdr:from>
              <xdr:to>
                <xdr:col>1</xdr:col>
                <xdr:colOff>55</xdr:colOff>
                <xdr:row>8</xdr:row>
                <xdr:rowOff>30</xdr:rowOff>
              </xdr:to>
            </anchor>
          </commentPr>
        </mc:Choice>
        <mc:Fallback/>
      </mc:AlternateContent>
    </comment>
    <comment ref="F15" authorId="0">
      <text>
        <r>
          <rPr>
            <sz val="10"/>
            <rFont val="Arial"/>
            <family val="2"/>
          </rPr>
          <t xml:space="preserve">Source register entry: Quicksand machine options;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5</xdr:row>
                <xdr:rowOff>14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F16" authorId="0">
      <text>
        <r>
          <rPr>
            <sz val="10"/>
            <rFont val="Arial"/>
            <family val="2"/>
          </rPr>
          <t xml:space="preserve">Source register entry: Quicksand technology;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16</xdr:rowOff>
              </xdr:from>
              <xdr:to>
                <xdr:col>1</xdr:col>
                <xdr:colOff>55</xdr:colOff>
                <xdr:row>9</xdr:row>
                <xdr:rowOff>11</xdr:rowOff>
              </xdr:to>
            </anchor>
          </commentPr>
        </mc:Choice>
        <mc:Fallback/>
      </mc:AlternateContent>
    </comment>
    <comment ref="F17" authorId="0">
      <text>
        <r>
          <rPr>
            <sz val="10"/>
            <rFont val="Arial"/>
            <family val="2"/>
          </rPr>
          <t xml:space="preserve">Source register entry: Vpod padel lockers;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18</xdr:rowOff>
              </xdr:from>
              <xdr:to>
                <xdr:col>1</xdr:col>
                <xdr:colOff>55</xdr:colOff>
                <xdr:row>9</xdr:row>
                <xdr:rowOff>13</xdr:rowOff>
              </xdr:to>
            </anchor>
          </commentPr>
        </mc:Choice>
        <mc:Fallback/>
      </mc:AlternateContent>
    </comment>
    <comment ref="F18" authorId="0">
      <text>
        <r>
          <rPr>
            <sz val="10"/>
            <rFont val="Arial"/>
            <family val="2"/>
          </rPr>
          <t xml:space="preserve">Source register entry: Pure Foods Systems;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20</xdr:rowOff>
              </xdr:from>
              <xdr:to>
                <xdr:col>1</xdr:col>
                <xdr:colOff>55</xdr:colOff>
                <xdr:row>9</xdr:row>
                <xdr:rowOff>15</xdr:rowOff>
              </xdr:to>
            </anchor>
          </commentPr>
        </mc:Choice>
        <mc:Fallback/>
      </mc:AlternateContent>
    </comment>
    <comment ref="F19" authorId="0">
      <text>
        <r>
          <rPr>
            <sz val="10"/>
            <rFont val="Arial"/>
            <family val="2"/>
          </rPr>
          <t xml:space="preserve">Source register entry: CEMA Nayax reader;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7</xdr:row>
                <xdr:rowOff>22</xdr:rowOff>
              </xdr:from>
              <xdr:to>
                <xdr:col>1</xdr:col>
                <xdr:colOff>55</xdr:colOff>
                <xdr:row>9</xdr:row>
                <xdr:rowOff>37</xdr:rowOff>
              </xdr:to>
            </anchor>
          </commentPr>
        </mc:Choice>
        <mc:Fallback/>
      </mc:AlternateContent>
    </comment>
    <comment ref="F20" authorId="0">
      <text>
        <r>
          <rPr>
            <sz val="10"/>
            <rFont val="Arial"/>
            <family val="2"/>
          </rPr>
          <t xml:space="preserve">Source register entry: Cantaloupe pricing;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21</xdr:rowOff>
              </xdr:from>
              <xdr:to>
                <xdr:col>1</xdr:col>
                <xdr:colOff>55</xdr:colOff>
                <xdr:row>10</xdr:row>
                <xdr:rowOff>17</xdr:rowOff>
              </xdr:to>
            </anchor>
          </commentPr>
        </mc:Choice>
        <mc:Fallback/>
      </mc:AlternateContent>
    </comment>
    <comment ref="F21" authorId="0">
      <text>
        <r>
          <rPr>
            <sz val="10"/>
            <rFont val="Arial"/>
            <family val="2"/>
          </rPr>
          <t xml:space="preserve">Source register entry: Vending Sense cost comparison;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1</xdr:rowOff>
              </xdr:from>
              <xdr:to>
                <xdr:col>1</xdr:col>
                <xdr:colOff>55</xdr:colOff>
                <xdr:row>10</xdr:row>
                <xdr:rowOff>39</xdr:rowOff>
              </xdr:to>
            </anchor>
          </commentPr>
        </mc:Choice>
        <mc:Fallback/>
      </mc:AlternateContent>
    </comment>
    <comment ref="F22" authorId="0">
      <text>
        <r>
          <rPr>
            <sz val="10"/>
            <rFont val="Arial"/>
            <family val="2"/>
          </rPr>
          <t xml:space="preserve">Source register entry: Vending Sense maintenance;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23</xdr:rowOff>
              </xdr:from>
              <xdr:to>
                <xdr:col>1</xdr:col>
                <xdr:colOff>55</xdr:colOff>
                <xdr:row>11</xdr:row>
                <xdr:rowOff>22</xdr:rowOff>
              </xdr:to>
            </anchor>
          </commentPr>
        </mc:Choice>
        <mc:Fallback/>
      </mc:AlternateContent>
    </comment>
    <comment ref="F23" authorId="0">
      <text>
        <r>
          <rPr>
            <sz val="10"/>
            <rFont val="Arial"/>
            <family val="2"/>
          </rPr>
          <t xml:space="preserve">Source register entry: Selecta vending;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3</xdr:rowOff>
              </xdr:from>
              <xdr:to>
                <xdr:col>1</xdr:col>
                <xdr:colOff>55</xdr:colOff>
                <xdr:row>11</xdr:row>
                <xdr:rowOff>40</xdr:rowOff>
              </xdr:to>
            </anchor>
          </commentPr>
        </mc:Choice>
        <mc:Fallback/>
      </mc:AlternateContent>
    </comment>
    <comment ref="F24" authorId="0">
      <text>
        <r>
          <rPr>
            <sz val="10"/>
            <rFont val="Arial"/>
            <family val="2"/>
          </rPr>
          <t xml:space="preserve">Source register entry: Playtomic Extras;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25</xdr:rowOff>
              </xdr:from>
              <xdr:to>
                <xdr:col>1</xdr:col>
                <xdr:colOff>55</xdr:colOff>
                <xdr:row>12</xdr:row>
                <xdr:rowOff>20</xdr:rowOff>
              </xdr:to>
            </anchor>
          </commentPr>
        </mc:Choice>
        <mc:Fallback/>
      </mc:AlternateContent>
    </comment>
    <comment ref="F25" authorId="0">
      <text>
        <r>
          <rPr>
            <sz val="10"/>
            <rFont val="Arial"/>
            <family val="2"/>
          </rPr>
          <t xml:space="preserve">Source register entry: Playtomic API;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5</xdr:rowOff>
              </xdr:from>
              <xdr:to>
                <xdr:col>1</xdr:col>
                <xdr:colOff>55</xdr:colOff>
                <xdr:row>13</xdr:row>
                <xdr:rowOff>0</xdr:rowOff>
              </xdr:to>
            </anchor>
          </commentPr>
        </mc:Choice>
        <mc:Fallback/>
      </mc:AlternateContent>
    </comment>
    <comment ref="F26" authorId="0">
      <text>
        <r>
          <rPr>
            <sz val="10"/>
            <rFont val="Arial"/>
            <family val="2"/>
          </rPr>
          <t xml:space="preserve">Source register entry: Playtomic hardware integration;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27</xdr:rowOff>
              </xdr:from>
              <xdr:to>
                <xdr:col>1</xdr:col>
                <xdr:colOff>55</xdr:colOff>
                <xdr:row>14</xdr:row>
                <xdr:rowOff>0</xdr:rowOff>
              </xdr:to>
            </anchor>
          </commentPr>
        </mc:Choice>
        <mc:Fallback/>
      </mc:AlternateContent>
    </comment>
    <comment ref="F27" authorId="0">
      <text>
        <r>
          <rPr>
            <sz val="10"/>
            <rFont val="Arial"/>
            <family val="2"/>
          </rPr>
          <t xml:space="preserve">Source register entry: UK food business registration;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27</xdr:rowOff>
              </xdr:from>
              <xdr:to>
                <xdr:col>1</xdr:col>
                <xdr:colOff>55</xdr:colOff>
                <xdr:row>15</xdr:row>
                <xdr:rowOff>0</xdr:rowOff>
              </xdr:to>
            </anchor>
          </commentPr>
        </mc:Choice>
        <mc:Fallback/>
      </mc:AlternateContent>
    </comment>
    <comment ref="F28" authorId="0">
      <text>
        <r>
          <rPr>
            <sz val="10"/>
            <rFont val="Arial"/>
            <family val="2"/>
          </rPr>
          <t xml:space="preserve">Source register entry: UK CCTV business guidance;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7</xdr:rowOff>
              </xdr:from>
              <xdr:to>
                <xdr:col>1</xdr:col>
                <xdr:colOff>55</xdr:colOff>
                <xdr:row>16</xdr:row>
                <xdr:rowOff>0</xdr:rowOff>
              </xdr:to>
            </anchor>
          </commentPr>
        </mc:Choice>
        <mc:Fallback/>
      </mc:AlternateContent>
    </comment>
    <comment ref="F29" authorId="0">
      <text>
        <r>
          <rPr>
            <sz val="10"/>
            <rFont val="Arial"/>
            <family val="2"/>
          </rPr>
          <t xml:space="preserve">Source register entry: UK refunds guidance;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6</xdr:rowOff>
              </xdr:from>
              <xdr:to>
                <xdr:col>1</xdr:col>
                <xdr:colOff>55</xdr:colOff>
                <xdr:row>16</xdr:row>
                <xdr:rowOff>22</xdr:rowOff>
              </xdr:to>
            </anchor>
          </commentPr>
        </mc:Choice>
        <mc:Fallback/>
      </mc:AlternateContent>
    </comment>
    <comment ref="F30" authorId="0">
      <text>
        <r>
          <rPr>
            <sz val="10"/>
            <rFont val="Arial"/>
            <family val="2"/>
          </rPr>
          <t xml:space="preserve">Source register entry: KioskForce padel locker;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28</xdr:rowOff>
              </xdr:from>
              <xdr:to>
                <xdr:col>1</xdr:col>
                <xdr:colOff>55</xdr:colOff>
                <xdr:row>17</xdr:row>
                <xdr:rowOff>22</xdr:rowOff>
              </xdr:to>
            </anchor>
          </commentPr>
        </mc:Choice>
        <mc:Fallback/>
      </mc:AlternateContent>
    </comment>
    <comment ref="F31" authorId="0">
      <text>
        <r>
          <rPr>
            <sz val="10"/>
            <rFont val="Arial"/>
            <family val="2"/>
          </rPr>
          <t xml:space="preserve">Source register entry: Micron sport vending;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8</xdr:rowOff>
              </xdr:from>
              <xdr:to>
                <xdr:col>1</xdr:col>
                <xdr:colOff>55</xdr:colOff>
                <xdr:row>18</xdr:row>
                <xdr:rowOff>2</xdr:rowOff>
              </xdr:to>
            </anchor>
          </commentPr>
        </mc:Choice>
        <mc:Fallback/>
      </mc:AlternateContent>
    </comment>
    <comment ref="F32" authorId="0">
      <text>
        <r>
          <rPr>
            <sz val="10"/>
            <rFont val="Arial"/>
            <family val="2"/>
          </rPr>
          <t xml:space="preserve">Source register entry: LocknCharge smart-locker cost;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16</xdr:row>
                <xdr:rowOff>8</xdr:rowOff>
              </xdr:from>
              <xdr:to>
                <xdr:col>1</xdr:col>
                <xdr:colOff>55</xdr:colOff>
                <xdr:row>18</xdr:row>
                <xdr:rowOff>23</xdr:rowOff>
              </xdr:to>
            </anchor>
          </commentPr>
        </mc:Choice>
        <mc:Fallback/>
      </mc:AlternateContent>
    </comment>
    <comment ref="G9" authorId="0">
      <text>
        <r>
          <rPr>
            <sz val="10"/>
            <rFont val="Arial"/>
            <family val="2"/>
          </rPr>
          <t xml:space="preserve">Source register entry: Your Padel Uttoxeter FAQ;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4</xdr:row>
                <xdr:rowOff>3</xdr:rowOff>
              </xdr:to>
            </anchor>
          </commentPr>
        </mc:Choice>
        <mc:Fallback/>
      </mc:AlternateContent>
    </comment>
    <comment ref="G10" authorId="0">
      <text>
        <r>
          <rPr>
            <sz val="10"/>
            <rFont val="Arial"/>
            <family val="2"/>
          </rPr>
          <t xml:space="preserve">Source register entry: Your Padel planning application P/2026/00326;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12</xdr:rowOff>
              </xdr:from>
              <xdr:to>
                <xdr:col>1</xdr:col>
                <xdr:colOff>55</xdr:colOff>
                <xdr:row>6</xdr:row>
                <xdr:rowOff>3</xdr:rowOff>
              </xdr:to>
            </anchor>
          </commentPr>
        </mc:Choice>
        <mc:Fallback/>
      </mc:AlternateContent>
    </comment>
    <comment ref="G11" authorId="0">
      <text>
        <r>
          <rPr>
            <sz val="10"/>
            <rFont val="Arial"/>
            <family val="2"/>
          </rPr>
          <t xml:space="preserve">Source register entry: No Strings service;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</xdr:row>
                <xdr:rowOff>14</xdr:rowOff>
              </xdr:from>
              <xdr:to>
                <xdr:col>1</xdr:col>
                <xdr:colOff>55</xdr:colOff>
                <xdr:row>6</xdr:row>
                <xdr:rowOff>6</xdr:rowOff>
              </xdr:to>
            </anchor>
          </commentPr>
        </mc:Choice>
        <mc:Fallback/>
      </mc:AlternateContent>
    </comment>
    <comment ref="G12" authorId="0">
      <text>
        <r>
          <rPr>
            <sz val="10"/>
            <rFont val="Arial"/>
            <family val="2"/>
          </rPr>
          <t xml:space="preserve">Source register entry: No Strings Padel Partner Pro;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</xdr:row>
                <xdr:rowOff>9</xdr:rowOff>
              </xdr:from>
              <xdr:to>
                <xdr:col>1</xdr:col>
                <xdr:colOff>55</xdr:colOff>
                <xdr:row>7</xdr:row>
                <xdr:rowOff>8</xdr:rowOff>
              </xdr:to>
            </anchor>
          </commentPr>
        </mc:Choice>
        <mc:Fallback/>
      </mc:AlternateContent>
    </comment>
    <comment ref="G13" authorId="0">
      <text>
        <r>
          <rPr>
            <sz val="10"/>
            <rFont val="Arial"/>
            <family val="2"/>
          </rPr>
          <t xml:space="preserve">Source register entry: No Strings 160 vending cabinet;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4</xdr:row>
                <xdr:rowOff>11</xdr:rowOff>
              </xdr:from>
              <xdr:to>
                <xdr:col>1</xdr:col>
                <xdr:colOff>55</xdr:colOff>
                <xdr:row>8</xdr:row>
                <xdr:rowOff>11</xdr:rowOff>
              </xdr:to>
            </anchor>
          </commentPr>
        </mc:Choice>
        <mc:Fallback/>
      </mc:AlternateContent>
    </comment>
    <comment ref="G14" authorId="0">
      <text>
        <r>
          <rPr>
            <sz val="10"/>
            <rFont val="Arial"/>
            <family val="2"/>
          </rPr>
          <t xml:space="preserve">Source register entry: Quicksand vending;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5</xdr:row>
                <xdr:rowOff>13</xdr:rowOff>
              </xdr:from>
              <xdr:to>
                <xdr:col>1</xdr:col>
                <xdr:colOff>55</xdr:colOff>
                <xdr:row>8</xdr:row>
                <xdr:rowOff>30</xdr:rowOff>
              </xdr:to>
            </anchor>
          </commentPr>
        </mc:Choice>
        <mc:Fallback/>
      </mc:AlternateContent>
    </comment>
    <comment ref="G15" authorId="0">
      <text>
        <r>
          <rPr>
            <sz val="10"/>
            <rFont val="Arial"/>
            <family val="2"/>
          </rPr>
          <t xml:space="preserve">Source register entry: Quicksand machine options;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5</xdr:row>
                <xdr:rowOff>14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G16" authorId="0">
      <text>
        <r>
          <rPr>
            <sz val="10"/>
            <rFont val="Arial"/>
            <family val="2"/>
          </rPr>
          <t xml:space="preserve">Source register entry: Quicksand technology;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16</xdr:rowOff>
              </xdr:from>
              <xdr:to>
                <xdr:col>1</xdr:col>
                <xdr:colOff>55</xdr:colOff>
                <xdr:row>9</xdr:row>
                <xdr:rowOff>11</xdr:rowOff>
              </xdr:to>
            </anchor>
          </commentPr>
        </mc:Choice>
        <mc:Fallback/>
      </mc:AlternateContent>
    </comment>
    <comment ref="G17" authorId="0">
      <text>
        <r>
          <rPr>
            <sz val="10"/>
            <rFont val="Arial"/>
            <family val="2"/>
          </rPr>
          <t xml:space="preserve">Source register entry: Vpod padel lockers;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18</xdr:rowOff>
              </xdr:from>
              <xdr:to>
                <xdr:col>1</xdr:col>
                <xdr:colOff>55</xdr:colOff>
                <xdr:row>9</xdr:row>
                <xdr:rowOff>13</xdr:rowOff>
              </xdr:to>
            </anchor>
          </commentPr>
        </mc:Choice>
        <mc:Fallback/>
      </mc:AlternateContent>
    </comment>
    <comment ref="G18" authorId="0">
      <text>
        <r>
          <rPr>
            <sz val="10"/>
            <rFont val="Arial"/>
            <family val="2"/>
          </rPr>
          <t xml:space="preserve">Source register entry: Pure Foods Systems;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20</xdr:rowOff>
              </xdr:from>
              <xdr:to>
                <xdr:col>1</xdr:col>
                <xdr:colOff>55</xdr:colOff>
                <xdr:row>9</xdr:row>
                <xdr:rowOff>15</xdr:rowOff>
              </xdr:to>
            </anchor>
          </commentPr>
        </mc:Choice>
        <mc:Fallback/>
      </mc:AlternateContent>
    </comment>
    <comment ref="G19" authorId="0">
      <text>
        <r>
          <rPr>
            <sz val="10"/>
            <rFont val="Arial"/>
            <family val="2"/>
          </rPr>
          <t xml:space="preserve">Source register entry: CEMA Nayax reader;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7</xdr:row>
                <xdr:rowOff>22</xdr:rowOff>
              </xdr:from>
              <xdr:to>
                <xdr:col>1</xdr:col>
                <xdr:colOff>55</xdr:colOff>
                <xdr:row>9</xdr:row>
                <xdr:rowOff>37</xdr:rowOff>
              </xdr:to>
            </anchor>
          </commentPr>
        </mc:Choice>
        <mc:Fallback/>
      </mc:AlternateContent>
    </comment>
    <comment ref="G20" authorId="0">
      <text>
        <r>
          <rPr>
            <sz val="10"/>
            <rFont val="Arial"/>
            <family val="2"/>
          </rPr>
          <t xml:space="preserve">Source register entry: Cantaloupe pricing;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21</xdr:rowOff>
              </xdr:from>
              <xdr:to>
                <xdr:col>1</xdr:col>
                <xdr:colOff>55</xdr:colOff>
                <xdr:row>10</xdr:row>
                <xdr:rowOff>17</xdr:rowOff>
              </xdr:to>
            </anchor>
          </commentPr>
        </mc:Choice>
        <mc:Fallback/>
      </mc:AlternateContent>
    </comment>
    <comment ref="G21" authorId="0">
      <text>
        <r>
          <rPr>
            <sz val="10"/>
            <rFont val="Arial"/>
            <family val="2"/>
          </rPr>
          <t xml:space="preserve">Source register entry: Vending Sense cost comparison;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1</xdr:rowOff>
              </xdr:from>
              <xdr:to>
                <xdr:col>1</xdr:col>
                <xdr:colOff>55</xdr:colOff>
                <xdr:row>10</xdr:row>
                <xdr:rowOff>39</xdr:rowOff>
              </xdr:to>
            </anchor>
          </commentPr>
        </mc:Choice>
        <mc:Fallback/>
      </mc:AlternateContent>
    </comment>
    <comment ref="G22" authorId="0">
      <text>
        <r>
          <rPr>
            <sz val="10"/>
            <rFont val="Arial"/>
            <family val="2"/>
          </rPr>
          <t xml:space="preserve">Source register entry: Vending Sense maintenance;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23</xdr:rowOff>
              </xdr:from>
              <xdr:to>
                <xdr:col>1</xdr:col>
                <xdr:colOff>55</xdr:colOff>
                <xdr:row>11</xdr:row>
                <xdr:rowOff>22</xdr:rowOff>
              </xdr:to>
            </anchor>
          </commentPr>
        </mc:Choice>
        <mc:Fallback/>
      </mc:AlternateContent>
    </comment>
    <comment ref="G23" authorId="0">
      <text>
        <r>
          <rPr>
            <sz val="10"/>
            <rFont val="Arial"/>
            <family val="2"/>
          </rPr>
          <t xml:space="preserve">Source register entry: Selecta vending;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3</xdr:rowOff>
              </xdr:from>
              <xdr:to>
                <xdr:col>1</xdr:col>
                <xdr:colOff>55</xdr:colOff>
                <xdr:row>11</xdr:row>
                <xdr:rowOff>40</xdr:rowOff>
              </xdr:to>
            </anchor>
          </commentPr>
        </mc:Choice>
        <mc:Fallback/>
      </mc:AlternateContent>
    </comment>
    <comment ref="G24" authorId="0">
      <text>
        <r>
          <rPr>
            <sz val="10"/>
            <rFont val="Arial"/>
            <family val="2"/>
          </rPr>
          <t xml:space="preserve">Source register entry: Playtomic Extras;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25</xdr:rowOff>
              </xdr:from>
              <xdr:to>
                <xdr:col>1</xdr:col>
                <xdr:colOff>55</xdr:colOff>
                <xdr:row>12</xdr:row>
                <xdr:rowOff>20</xdr:rowOff>
              </xdr:to>
            </anchor>
          </commentPr>
        </mc:Choice>
        <mc:Fallback/>
      </mc:AlternateContent>
    </comment>
    <comment ref="G25" authorId="0">
      <text>
        <r>
          <rPr>
            <sz val="10"/>
            <rFont val="Arial"/>
            <family val="2"/>
          </rPr>
          <t xml:space="preserve">Source register entry: Playtomic API;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5</xdr:rowOff>
              </xdr:from>
              <xdr:to>
                <xdr:col>1</xdr:col>
                <xdr:colOff>55</xdr:colOff>
                <xdr:row>13</xdr:row>
                <xdr:rowOff>0</xdr:rowOff>
              </xdr:to>
            </anchor>
          </commentPr>
        </mc:Choice>
        <mc:Fallback/>
      </mc:AlternateContent>
    </comment>
    <comment ref="G26" authorId="0">
      <text>
        <r>
          <rPr>
            <sz val="10"/>
            <rFont val="Arial"/>
            <family val="2"/>
          </rPr>
          <t xml:space="preserve">Source register entry: Playtomic hardware integration;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27</xdr:rowOff>
              </xdr:from>
              <xdr:to>
                <xdr:col>1</xdr:col>
                <xdr:colOff>55</xdr:colOff>
                <xdr:row>14</xdr:row>
                <xdr:rowOff>0</xdr:rowOff>
              </xdr:to>
            </anchor>
          </commentPr>
        </mc:Choice>
        <mc:Fallback/>
      </mc:AlternateContent>
    </comment>
    <comment ref="G27" authorId="0">
      <text>
        <r>
          <rPr>
            <sz val="10"/>
            <rFont val="Arial"/>
            <family val="2"/>
          </rPr>
          <t xml:space="preserve">Source register entry: UK food business registration;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27</xdr:rowOff>
              </xdr:from>
              <xdr:to>
                <xdr:col>1</xdr:col>
                <xdr:colOff>55</xdr:colOff>
                <xdr:row>15</xdr:row>
                <xdr:rowOff>0</xdr:rowOff>
              </xdr:to>
            </anchor>
          </commentPr>
        </mc:Choice>
        <mc:Fallback/>
      </mc:AlternateContent>
    </comment>
    <comment ref="G28" authorId="0">
      <text>
        <r>
          <rPr>
            <sz val="10"/>
            <rFont val="Arial"/>
            <family val="2"/>
          </rPr>
          <t xml:space="preserve">Source register entry: UK CCTV business guidance;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7</xdr:rowOff>
              </xdr:from>
              <xdr:to>
                <xdr:col>1</xdr:col>
                <xdr:colOff>55</xdr:colOff>
                <xdr:row>16</xdr:row>
                <xdr:rowOff>0</xdr:rowOff>
              </xdr:to>
            </anchor>
          </commentPr>
        </mc:Choice>
        <mc:Fallback/>
      </mc:AlternateContent>
    </comment>
    <comment ref="G29" authorId="0">
      <text>
        <r>
          <rPr>
            <sz val="10"/>
            <rFont val="Arial"/>
            <family val="2"/>
          </rPr>
          <t xml:space="preserve">Source register entry: UK refunds guidance;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6</xdr:rowOff>
              </xdr:from>
              <xdr:to>
                <xdr:col>1</xdr:col>
                <xdr:colOff>55</xdr:colOff>
                <xdr:row>16</xdr:row>
                <xdr:rowOff>22</xdr:rowOff>
              </xdr:to>
            </anchor>
          </commentPr>
        </mc:Choice>
        <mc:Fallback/>
      </mc:AlternateContent>
    </comment>
    <comment ref="G30" authorId="0">
      <text>
        <r>
          <rPr>
            <sz val="10"/>
            <rFont val="Arial"/>
            <family val="2"/>
          </rPr>
          <t xml:space="preserve">Source register entry: KioskForce padel locker;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28</xdr:rowOff>
              </xdr:from>
              <xdr:to>
                <xdr:col>1</xdr:col>
                <xdr:colOff>55</xdr:colOff>
                <xdr:row>17</xdr:row>
                <xdr:rowOff>22</xdr:rowOff>
              </xdr:to>
            </anchor>
          </commentPr>
        </mc:Choice>
        <mc:Fallback/>
      </mc:AlternateContent>
    </comment>
    <comment ref="G31" authorId="0">
      <text>
        <r>
          <rPr>
            <sz val="10"/>
            <rFont val="Arial"/>
            <family val="2"/>
          </rPr>
          <t xml:space="preserve">Source register entry: Micron sport vending;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8</xdr:rowOff>
              </xdr:from>
              <xdr:to>
                <xdr:col>1</xdr:col>
                <xdr:colOff>55</xdr:colOff>
                <xdr:row>18</xdr:row>
                <xdr:rowOff>2</xdr:rowOff>
              </xdr:to>
            </anchor>
          </commentPr>
        </mc:Choice>
        <mc:Fallback/>
      </mc:AlternateContent>
    </comment>
    <comment ref="G32" authorId="0">
      <text>
        <r>
          <rPr>
            <sz val="10"/>
            <rFont val="Arial"/>
            <family val="2"/>
          </rPr>
          <t xml:space="preserve">Source register entry: LocknCharge smart-locker cost;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16</xdr:row>
                <xdr:rowOff>8</xdr:rowOff>
              </xdr:from>
              <xdr:to>
                <xdr:col>1</xdr:col>
                <xdr:colOff>55</xdr:colOff>
                <xdr:row>18</xdr:row>
                <xdr:rowOff>23</xdr:rowOff>
              </xdr:to>
            </anchor>
          </commentPr>
        </mc:Choice>
        <mc:Fallback/>
      </mc:AlternateContent>
    </comment>
    <comment ref="H9" authorId="0">
      <text>
        <r>
          <rPr>
            <sz val="10"/>
            <rFont val="Arial"/>
            <family val="2"/>
          </rPr>
          <t xml:space="preserve">Source register entry: Your Padel Uttoxeter FAQ;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4</xdr:row>
                <xdr:rowOff>3</xdr:rowOff>
              </xdr:to>
            </anchor>
          </commentPr>
        </mc:Choice>
        <mc:Fallback/>
      </mc:AlternateContent>
    </comment>
    <comment ref="H10" authorId="0">
      <text>
        <r>
          <rPr>
            <sz val="10"/>
            <rFont val="Arial"/>
            <family val="2"/>
          </rPr>
          <t xml:space="preserve">Source register entry: Your Padel planning application P/2026/00326;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12</xdr:rowOff>
              </xdr:from>
              <xdr:to>
                <xdr:col>1</xdr:col>
                <xdr:colOff>55</xdr:colOff>
                <xdr:row>6</xdr:row>
                <xdr:rowOff>3</xdr:rowOff>
              </xdr:to>
            </anchor>
          </commentPr>
        </mc:Choice>
        <mc:Fallback/>
      </mc:AlternateContent>
    </comment>
    <comment ref="H11" authorId="0">
      <text>
        <r>
          <rPr>
            <sz val="10"/>
            <rFont val="Arial"/>
            <family val="2"/>
          </rPr>
          <t xml:space="preserve">Source register entry: No Strings service;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</xdr:row>
                <xdr:rowOff>14</xdr:rowOff>
              </xdr:from>
              <xdr:to>
                <xdr:col>1</xdr:col>
                <xdr:colOff>55</xdr:colOff>
                <xdr:row>6</xdr:row>
                <xdr:rowOff>6</xdr:rowOff>
              </xdr:to>
            </anchor>
          </commentPr>
        </mc:Choice>
        <mc:Fallback/>
      </mc:AlternateContent>
    </comment>
    <comment ref="H12" authorId="0">
      <text>
        <r>
          <rPr>
            <sz val="10"/>
            <rFont val="Arial"/>
            <family val="2"/>
          </rPr>
          <t xml:space="preserve">Source register entry: No Strings Padel Partner Pro;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</xdr:row>
                <xdr:rowOff>9</xdr:rowOff>
              </xdr:from>
              <xdr:to>
                <xdr:col>1</xdr:col>
                <xdr:colOff>55</xdr:colOff>
                <xdr:row>7</xdr:row>
                <xdr:rowOff>8</xdr:rowOff>
              </xdr:to>
            </anchor>
          </commentPr>
        </mc:Choice>
        <mc:Fallback/>
      </mc:AlternateContent>
    </comment>
    <comment ref="H13" authorId="0">
      <text>
        <r>
          <rPr>
            <sz val="10"/>
            <rFont val="Arial"/>
            <family val="2"/>
          </rPr>
          <t xml:space="preserve">Source register entry: No Strings 160 vending cabinet;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4</xdr:row>
                <xdr:rowOff>11</xdr:rowOff>
              </xdr:from>
              <xdr:to>
                <xdr:col>1</xdr:col>
                <xdr:colOff>55</xdr:colOff>
                <xdr:row>8</xdr:row>
                <xdr:rowOff>11</xdr:rowOff>
              </xdr:to>
            </anchor>
          </commentPr>
        </mc:Choice>
        <mc:Fallback/>
      </mc:AlternateContent>
    </comment>
    <comment ref="H14" authorId="0">
      <text>
        <r>
          <rPr>
            <sz val="10"/>
            <rFont val="Arial"/>
            <family val="2"/>
          </rPr>
          <t xml:space="preserve">Source register entry: Quicksand vending;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5</xdr:row>
                <xdr:rowOff>13</xdr:rowOff>
              </xdr:from>
              <xdr:to>
                <xdr:col>1</xdr:col>
                <xdr:colOff>55</xdr:colOff>
                <xdr:row>8</xdr:row>
                <xdr:rowOff>30</xdr:rowOff>
              </xdr:to>
            </anchor>
          </commentPr>
        </mc:Choice>
        <mc:Fallback/>
      </mc:AlternateContent>
    </comment>
    <comment ref="H15" authorId="0">
      <text>
        <r>
          <rPr>
            <sz val="10"/>
            <rFont val="Arial"/>
            <family val="2"/>
          </rPr>
          <t xml:space="preserve">Source register entry: Quicksand machine options;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5</xdr:row>
                <xdr:rowOff>14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H16" authorId="0">
      <text>
        <r>
          <rPr>
            <sz val="10"/>
            <rFont val="Arial"/>
            <family val="2"/>
          </rPr>
          <t xml:space="preserve">Source register entry: Quicksand technology;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16</xdr:rowOff>
              </xdr:from>
              <xdr:to>
                <xdr:col>1</xdr:col>
                <xdr:colOff>55</xdr:colOff>
                <xdr:row>9</xdr:row>
                <xdr:rowOff>11</xdr:rowOff>
              </xdr:to>
            </anchor>
          </commentPr>
        </mc:Choice>
        <mc:Fallback/>
      </mc:AlternateContent>
    </comment>
    <comment ref="H17" authorId="0">
      <text>
        <r>
          <rPr>
            <sz val="10"/>
            <rFont val="Arial"/>
            <family val="2"/>
          </rPr>
          <t xml:space="preserve">Source register entry: Vpod padel lockers;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18</xdr:rowOff>
              </xdr:from>
              <xdr:to>
                <xdr:col>1</xdr:col>
                <xdr:colOff>55</xdr:colOff>
                <xdr:row>9</xdr:row>
                <xdr:rowOff>13</xdr:rowOff>
              </xdr:to>
            </anchor>
          </commentPr>
        </mc:Choice>
        <mc:Fallback/>
      </mc:AlternateContent>
    </comment>
    <comment ref="H18" authorId="0">
      <text>
        <r>
          <rPr>
            <sz val="10"/>
            <rFont val="Arial"/>
            <family val="2"/>
          </rPr>
          <t xml:space="preserve">Source register entry: Pure Foods Systems;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20</xdr:rowOff>
              </xdr:from>
              <xdr:to>
                <xdr:col>1</xdr:col>
                <xdr:colOff>55</xdr:colOff>
                <xdr:row>9</xdr:row>
                <xdr:rowOff>15</xdr:rowOff>
              </xdr:to>
            </anchor>
          </commentPr>
        </mc:Choice>
        <mc:Fallback/>
      </mc:AlternateContent>
    </comment>
    <comment ref="H19" authorId="0">
      <text>
        <r>
          <rPr>
            <sz val="10"/>
            <rFont val="Arial"/>
            <family val="2"/>
          </rPr>
          <t xml:space="preserve">Source register entry: CEMA Nayax reader;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7</xdr:row>
                <xdr:rowOff>22</xdr:rowOff>
              </xdr:from>
              <xdr:to>
                <xdr:col>1</xdr:col>
                <xdr:colOff>55</xdr:colOff>
                <xdr:row>9</xdr:row>
                <xdr:rowOff>37</xdr:rowOff>
              </xdr:to>
            </anchor>
          </commentPr>
        </mc:Choice>
        <mc:Fallback/>
      </mc:AlternateContent>
    </comment>
    <comment ref="H20" authorId="0">
      <text>
        <r>
          <rPr>
            <sz val="10"/>
            <rFont val="Arial"/>
            <family val="2"/>
          </rPr>
          <t xml:space="preserve">Source register entry: Cantaloupe pricing;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21</xdr:rowOff>
              </xdr:from>
              <xdr:to>
                <xdr:col>1</xdr:col>
                <xdr:colOff>55</xdr:colOff>
                <xdr:row>10</xdr:row>
                <xdr:rowOff>17</xdr:rowOff>
              </xdr:to>
            </anchor>
          </commentPr>
        </mc:Choice>
        <mc:Fallback/>
      </mc:AlternateContent>
    </comment>
    <comment ref="H21" authorId="0">
      <text>
        <r>
          <rPr>
            <sz val="10"/>
            <rFont val="Arial"/>
            <family val="2"/>
          </rPr>
          <t xml:space="preserve">Source register entry: Vending Sense cost comparison;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1</xdr:rowOff>
              </xdr:from>
              <xdr:to>
                <xdr:col>1</xdr:col>
                <xdr:colOff>55</xdr:colOff>
                <xdr:row>10</xdr:row>
                <xdr:rowOff>39</xdr:rowOff>
              </xdr:to>
            </anchor>
          </commentPr>
        </mc:Choice>
        <mc:Fallback/>
      </mc:AlternateContent>
    </comment>
    <comment ref="H22" authorId="0">
      <text>
        <r>
          <rPr>
            <sz val="10"/>
            <rFont val="Arial"/>
            <family val="2"/>
          </rPr>
          <t xml:space="preserve">Source register entry: Vending Sense maintenance;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23</xdr:rowOff>
              </xdr:from>
              <xdr:to>
                <xdr:col>1</xdr:col>
                <xdr:colOff>55</xdr:colOff>
                <xdr:row>11</xdr:row>
                <xdr:rowOff>22</xdr:rowOff>
              </xdr:to>
            </anchor>
          </commentPr>
        </mc:Choice>
        <mc:Fallback/>
      </mc:AlternateContent>
    </comment>
    <comment ref="H23" authorId="0">
      <text>
        <r>
          <rPr>
            <sz val="10"/>
            <rFont val="Arial"/>
            <family val="2"/>
          </rPr>
          <t xml:space="preserve">Source register entry: Selecta vending;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3</xdr:rowOff>
              </xdr:from>
              <xdr:to>
                <xdr:col>1</xdr:col>
                <xdr:colOff>55</xdr:colOff>
                <xdr:row>11</xdr:row>
                <xdr:rowOff>40</xdr:rowOff>
              </xdr:to>
            </anchor>
          </commentPr>
        </mc:Choice>
        <mc:Fallback/>
      </mc:AlternateContent>
    </comment>
    <comment ref="H24" authorId="0">
      <text>
        <r>
          <rPr>
            <sz val="10"/>
            <rFont val="Arial"/>
            <family val="2"/>
          </rPr>
          <t xml:space="preserve">Source register entry: Playtomic Extras;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25</xdr:rowOff>
              </xdr:from>
              <xdr:to>
                <xdr:col>1</xdr:col>
                <xdr:colOff>55</xdr:colOff>
                <xdr:row>12</xdr:row>
                <xdr:rowOff>20</xdr:rowOff>
              </xdr:to>
            </anchor>
          </commentPr>
        </mc:Choice>
        <mc:Fallback/>
      </mc:AlternateContent>
    </comment>
    <comment ref="H25" authorId="0">
      <text>
        <r>
          <rPr>
            <sz val="10"/>
            <rFont val="Arial"/>
            <family val="2"/>
          </rPr>
          <t xml:space="preserve">Source register entry: Playtomic API;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5</xdr:rowOff>
              </xdr:from>
              <xdr:to>
                <xdr:col>1</xdr:col>
                <xdr:colOff>55</xdr:colOff>
                <xdr:row>13</xdr:row>
                <xdr:rowOff>0</xdr:rowOff>
              </xdr:to>
            </anchor>
          </commentPr>
        </mc:Choice>
        <mc:Fallback/>
      </mc:AlternateContent>
    </comment>
    <comment ref="H26" authorId="0">
      <text>
        <r>
          <rPr>
            <sz val="10"/>
            <rFont val="Arial"/>
            <family val="2"/>
          </rPr>
          <t xml:space="preserve">Source register entry: Playtomic hardware integration;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27</xdr:rowOff>
              </xdr:from>
              <xdr:to>
                <xdr:col>1</xdr:col>
                <xdr:colOff>55</xdr:colOff>
                <xdr:row>14</xdr:row>
                <xdr:rowOff>0</xdr:rowOff>
              </xdr:to>
            </anchor>
          </commentPr>
        </mc:Choice>
        <mc:Fallback/>
      </mc:AlternateContent>
    </comment>
    <comment ref="H27" authorId="0">
      <text>
        <r>
          <rPr>
            <sz val="10"/>
            <rFont val="Arial"/>
            <family val="2"/>
          </rPr>
          <t xml:space="preserve">Source register entry: UK food business registration;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27</xdr:rowOff>
              </xdr:from>
              <xdr:to>
                <xdr:col>1</xdr:col>
                <xdr:colOff>55</xdr:colOff>
                <xdr:row>15</xdr:row>
                <xdr:rowOff>0</xdr:rowOff>
              </xdr:to>
            </anchor>
          </commentPr>
        </mc:Choice>
        <mc:Fallback/>
      </mc:AlternateContent>
    </comment>
    <comment ref="H28" authorId="0">
      <text>
        <r>
          <rPr>
            <sz val="10"/>
            <rFont val="Arial"/>
            <family val="2"/>
          </rPr>
          <t xml:space="preserve">Source register entry: UK CCTV business guidance;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7</xdr:rowOff>
              </xdr:from>
              <xdr:to>
                <xdr:col>1</xdr:col>
                <xdr:colOff>55</xdr:colOff>
                <xdr:row>16</xdr:row>
                <xdr:rowOff>0</xdr:rowOff>
              </xdr:to>
            </anchor>
          </commentPr>
        </mc:Choice>
        <mc:Fallback/>
      </mc:AlternateContent>
    </comment>
    <comment ref="H29" authorId="0">
      <text>
        <r>
          <rPr>
            <sz val="10"/>
            <rFont val="Arial"/>
            <family val="2"/>
          </rPr>
          <t xml:space="preserve">Source register entry: UK refunds guidance;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6</xdr:rowOff>
              </xdr:from>
              <xdr:to>
                <xdr:col>1</xdr:col>
                <xdr:colOff>55</xdr:colOff>
                <xdr:row>16</xdr:row>
                <xdr:rowOff>22</xdr:rowOff>
              </xdr:to>
            </anchor>
          </commentPr>
        </mc:Choice>
        <mc:Fallback/>
      </mc:AlternateContent>
    </comment>
    <comment ref="H30" authorId="0">
      <text>
        <r>
          <rPr>
            <sz val="10"/>
            <rFont val="Arial"/>
            <family val="2"/>
          </rPr>
          <t xml:space="preserve">Source register entry: KioskForce padel locker;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28</xdr:rowOff>
              </xdr:from>
              <xdr:to>
                <xdr:col>1</xdr:col>
                <xdr:colOff>55</xdr:colOff>
                <xdr:row>17</xdr:row>
                <xdr:rowOff>22</xdr:rowOff>
              </xdr:to>
            </anchor>
          </commentPr>
        </mc:Choice>
        <mc:Fallback/>
      </mc:AlternateContent>
    </comment>
    <comment ref="H31" authorId="0">
      <text>
        <r>
          <rPr>
            <sz val="10"/>
            <rFont val="Arial"/>
            <family val="2"/>
          </rPr>
          <t xml:space="preserve">Source register entry: Micron sport vending;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8</xdr:rowOff>
              </xdr:from>
              <xdr:to>
                <xdr:col>1</xdr:col>
                <xdr:colOff>55</xdr:colOff>
                <xdr:row>18</xdr:row>
                <xdr:rowOff>2</xdr:rowOff>
              </xdr:to>
            </anchor>
          </commentPr>
        </mc:Choice>
        <mc:Fallback/>
      </mc:AlternateContent>
    </comment>
    <comment ref="H32" authorId="0">
      <text>
        <r>
          <rPr>
            <sz val="10"/>
            <rFont val="Arial"/>
            <family val="2"/>
          </rPr>
          <t xml:space="preserve">Source register entry: LocknCharge smart-locker cost; accessed 7 August 2026.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16</xdr:row>
                <xdr:rowOff>8</xdr:rowOff>
              </xdr:from>
              <xdr:to>
                <xdr:col>1</xdr:col>
                <xdr:colOff>55</xdr:colOff>
                <xdr:row>18</xdr:row>
                <xdr:rowOff>23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<sst xmlns="http://schemas.openxmlformats.org/spreadsheetml/2006/main" count="582" uniqueCount="473">
  <si>
    <t xml:space="preserve">Trentham Padel Vending Pilot</t>
  </si>
  <si>
    <t xml:space="preserve">Decision summary: unattended racket hire and consumables retail</t>
  </si>
  <si>
    <t xml:space="preserve">(£, excluding VAT; planning estimates)</t>
  </si>
  <si>
    <t xml:space="preserve">Recommendation</t>
  </si>
  <si>
    <t xml:space="preserve">Proceed to a controlled 90-day pilot specification and supplier quotation stage.</t>
  </si>
  <si>
    <t xml:space="preserve">Use a 15–18-bay audited racket locker plus one flexible cashless consumables machine. Keep rental assets and sale stock physically separate; do not assume Playtomic Extras open a locker.</t>
  </si>
  <si>
    <t xml:space="preserve">Base-case economics</t>
  </si>
  <si>
    <t xml:space="preserve">Metric</t>
  </si>
  <si>
    <t xml:space="preserve">Value</t>
  </si>
  <si>
    <t xml:space="preserve">Decision use</t>
  </si>
  <si>
    <t xml:space="preserve">Installed pilot capex</t>
  </si>
  <si>
    <t xml:space="preserve">Budget estimate; target written quote within ±10% before commitment.</t>
  </si>
  <si>
    <t xml:space="preserve">Annual gross sales</t>
  </si>
  <si>
    <t xml:space="preserve">Depends on editable daily-volume assumptions.</t>
  </si>
  <si>
    <t xml:space="preserve">Annual operating contribution</t>
  </si>
  <si>
    <t xml:space="preserve">Before tax, financing, depreciation and venue overhead.</t>
  </si>
  <si>
    <t xml:space="preserve">Break-even annual sales</t>
  </si>
  <si>
    <t xml:space="preserve">Minimum sales to cover fixed vending/locker operating costs.</t>
  </si>
  <si>
    <t xml:space="preserve">Simple payback</t>
  </si>
  <si>
    <t xml:space="preserve">Do not rely on payback until pilot demand is measured.</t>
  </si>
  <si>
    <t xml:space="preserve">Non-negotiable procurement gates</t>
  </si>
  <si>
    <t xml:space="preserve">1</t>
  </si>
  <si>
    <t xml:space="preserve">Physical proof</t>
  </si>
  <si>
    <t xml:space="preserve">Demonstrate actual racket checkout and return, including wrong-item and damaged-item handling.</t>
  </si>
  <si>
    <t xml:space="preserve">2</t>
  </si>
  <si>
    <t xml:space="preserve">Integration proof</t>
  </si>
  <si>
    <t xml:space="preserve">Written confirmation of Playtomic/locker boundary; no unsupported credential scraping or unofficial automation.</t>
  </si>
  <si>
    <t xml:space="preserve">3</t>
  </si>
  <si>
    <t xml:space="preserve">Service proof</t>
  </si>
  <si>
    <t xml:space="preserve">Named Trentham postcode SLA, remote diagnostics scope, spare-parts stock and field-engineer response.</t>
  </si>
  <si>
    <t xml:space="preserve">4</t>
  </si>
  <si>
    <t xml:space="preserve">Commercial proof</t>
  </si>
  <si>
    <t xml:space="preserve">Five-year total-cost quote showing hardware, software, merchant fees, installation, training, maintenance, termination and data export.</t>
  </si>
  <si>
    <t xml:space="preserve">5</t>
  </si>
  <si>
    <t xml:space="preserve">Customer proof</t>
  </si>
  <si>
    <t xml:space="preserve">At least two live UK reference calls, including one venue operating out of hours.</t>
  </si>
  <si>
    <t xml:space="preserve">6</t>
  </si>
  <si>
    <t xml:space="preserve">Safety/compliance proof</t>
  </si>
  <si>
    <t xml:space="preserve">Food registration if applicable, accessible user journey, CCTV/data protection controls, electrical/fire sign-off and visible refund route.</t>
  </si>
  <si>
    <t xml:space="preserve">Decision thresholds after 90 days</t>
  </si>
  <si>
    <t xml:space="preserve">Locker uptime</t>
  </si>
  <si>
    <t xml:space="preserve">≥99.5% during opening hours</t>
  </si>
  <si>
    <t xml:space="preserve">Remote resolution</t>
  </si>
  <si>
    <t xml:space="preserve">≥80% of incidents without an engineer visit</t>
  </si>
  <si>
    <t xml:space="preserve">Failed-vend rate</t>
  </si>
  <si>
    <t xml:space="preserve">&lt;0.5% of transactions</t>
  </si>
  <si>
    <t xml:space="preserve">Racket return exceptions</t>
  </si>
  <si>
    <t xml:space="preserve">&lt;2.0% of rentals; zero uninvestigated automatic damage charges</t>
  </si>
  <si>
    <t xml:space="preserve">Replenishment and audit time</t>
  </si>
  <si>
    <t xml:space="preserve">≤3 hours/week at base volume</t>
  </si>
  <si>
    <t xml:space="preserve">Annualised operating contribution</t>
  </si>
  <si>
    <t xml:space="preserve">Positive after actual labour, fees, shrinkage and service cost</t>
  </si>
  <si>
    <t xml:space="preserve">Customer remedy</t>
  </si>
  <si>
    <t xml:space="preserve">Refund or usable alternative within 15 minutes during opening hours</t>
  </si>
  <si>
    <t xml:space="preserve">Vending Pilot Inputs</t>
  </si>
  <si>
    <t xml:space="preserve">Editable assumptions: low, base and high cases</t>
  </si>
  <si>
    <t xml:space="preserve">(£ unless otherwise stated)</t>
  </si>
  <si>
    <t xml:space="preserve">Category</t>
  </si>
  <si>
    <t xml:space="preserve">Assumption</t>
  </si>
  <si>
    <t xml:space="preserve">Unit</t>
  </si>
  <si>
    <t xml:space="preserve">Low</t>
  </si>
  <si>
    <t xml:space="preserve">Base</t>
  </si>
  <si>
    <t xml:space="preserve">High</t>
  </si>
  <si>
    <t xml:space="preserve">Evidence basis</t>
  </si>
  <si>
    <t xml:space="preserve">Venue</t>
  </si>
  <si>
    <t xml:space="preserve">Padel courts in pilot venue</t>
  </si>
  <si>
    <t xml:space="preserve">count</t>
  </si>
  <si>
    <t xml:space="preserve">Management planning range. Base mirrors the six-court planning benchmark at Your Padel Uttoxeter; current website advertises seven courts. Accessed 7 August 2026.</t>
  </si>
  <si>
    <t xml:space="preserve">Operating days per year</t>
  </si>
  <si>
    <t xml:space="preserve">days</t>
  </si>
  <si>
    <t xml:space="preserve">Management assumption for a year-round indoor venue, allowing planned closures.</t>
  </si>
  <si>
    <t xml:space="preserve">Demand</t>
  </si>
  <si>
    <t xml:space="preserve">Racket rentals per day</t>
  </si>
  <si>
    <t xml:space="preserve">transactions</t>
  </si>
  <si>
    <t xml:space="preserve">Management sensitivity. Base is deliberately below the KioskForce supplier case of 18 rentals/day for a six-court club.</t>
  </si>
  <si>
    <t xml:space="preserve">Ball-tube sales per day</t>
  </si>
  <si>
    <t xml:space="preserve">units</t>
  </si>
  <si>
    <t xml:space="preserve">Management assumption pending 90-day pilot evidence.</t>
  </si>
  <si>
    <t xml:space="preserve">Overgrip-pack sales per day</t>
  </si>
  <si>
    <t xml:space="preserve">Drink/snack transactions per day</t>
  </si>
  <si>
    <t xml:space="preserve">Management assumption pending Trentham footfall and café/bar opening decisions.</t>
  </si>
  <si>
    <t xml:space="preserve">Pricing</t>
  </si>
  <si>
    <t xml:space="preserve">Racket rental price</t>
  </si>
  <si>
    <t xml:space="preserve">£/rental</t>
  </si>
  <si>
    <t xml:space="preserve">Management assumption. Your Padel confirms rental availability but does not publish a standalone fee; validate through local willingness-to-pay testing.</t>
  </si>
  <si>
    <t xml:space="preserve">Ball-tube selling price</t>
  </si>
  <si>
    <t xml:space="preserve">£/tube</t>
  </si>
  <si>
    <t xml:space="preserve">Quicksand UK public retail anchor £5.94 for a three-ball tube, accessed 7 August 2026; base includes convenience premium.</t>
  </si>
  <si>
    <t xml:space="preserve">Overgrip-pack selling price</t>
  </si>
  <si>
    <t xml:space="preserve">£/pack</t>
  </si>
  <si>
    <t xml:space="preserve">Management assumption. Quicksand UK lists 60 grips for £44.24 retail, about £0.74 each, accessed 7 August 2026.</t>
  </si>
  <si>
    <t xml:space="preserve">Average drink/snack basket</t>
  </si>
  <si>
    <t xml:space="preserve">£/transaction</t>
  </si>
  <si>
    <t xml:space="preserve">Management assumption pending supplier and competitor price checks.</t>
  </si>
  <si>
    <t xml:space="preserve">Variable costs</t>
  </si>
  <si>
    <t xml:space="preserve">Racket wear, cleaning and loss reserve</t>
  </si>
  <si>
    <t xml:space="preserve">% rental sales</t>
  </si>
  <si>
    <t xml:space="preserve">Management reserve; validate from damage and replacement data after launch.</t>
  </si>
  <si>
    <t xml:space="preserve">Ball-tube cost of goods</t>
  </si>
  <si>
    <t xml:space="preserve">% sales</t>
  </si>
  <si>
    <t xml:space="preserve">Management sensitivity pending trade quotations. Public retail price is not wholesale cost.</t>
  </si>
  <si>
    <t xml:space="preserve">Overgrip cost of goods</t>
  </si>
  <si>
    <t xml:space="preserve">Management sensitivity pending trade quotations.</t>
  </si>
  <si>
    <t xml:space="preserve">Drink/snack cost of goods</t>
  </si>
  <si>
    <t xml:space="preserve">Management sensitivity based on packaged-vending gross margin planning.</t>
  </si>
  <si>
    <t xml:space="preserve">Cashless processing fee</t>
  </si>
  <si>
    <t xml:space="preserve">Cantaloupe publishes processing below 2.5%; CEMA publishes Nayax at 2.95%. Base uses verified Nayax reseller rate, accessed 7 August 2026.</t>
  </si>
  <si>
    <t xml:space="preserve">Refund, theft and stock variance reserve</t>
  </si>
  <si>
    <t xml:space="preserve">Management reserve pending operational evidence.</t>
  </si>
  <si>
    <t xml:space="preserve">Pilot capex</t>
  </si>
  <si>
    <t xml:space="preserve">15–18-bay connected rental locker</t>
  </si>
  <si>
    <t xml:space="preserve">£</t>
  </si>
  <si>
    <t xml:space="preserve">Budget estimate based on published general connected-locker range £2,400–£9,500 and KioskForce eight-bay $8,000 reference; requires UK quote.</t>
  </si>
  <si>
    <t xml:space="preserve">Locker installation and commissioning</t>
  </si>
  <si>
    <t xml:space="preserve">Management budget estimate pending site survey and supplier quote.</t>
  </si>
  <si>
    <t xml:space="preserve">Power, data and floor/wall enabling works</t>
  </si>
  <si>
    <t xml:space="preserve">Management budget estimate pending site and electrical survey.</t>
  </si>
  <si>
    <t xml:space="preserve">UPS, remote PDU, CCTV increment and network segregation</t>
  </si>
  <si>
    <t xml:space="preserve">Management budget estimate for incremental vending resilience; full venue security is separate.</t>
  </si>
  <si>
    <t xml:space="preserve">Wrap, instructions and compliance signage</t>
  </si>
  <si>
    <t xml:space="preserve">Management budget estimate pending design and fabrication quote.</t>
  </si>
  <si>
    <t xml:space="preserve">Rackets and initial vend stock</t>
  </si>
  <si>
    <t xml:space="preserve">Management estimate for 10–12 durable rackets plus balls, grips and packaged refreshments.</t>
  </si>
  <si>
    <t xml:space="preserve">Cashless readers, installation and account setup</t>
  </si>
  <si>
    <t xml:space="preserve">CEMA publishes £450 ex VAT per Nayax reader plus installation/delivery and normally £45 + VAT for new-account KYC/AML. Low assumes one bundled/retrofitted device; base prudently allows two devices and setup.</t>
  </si>
  <si>
    <t xml:space="preserve">Rental terms, privacy/DPIA, accessibility and SOP setup</t>
  </si>
  <si>
    <t xml:space="preserve">Management professional-fee allowance. Local food registration is free, but documentation, legal review and accessible user-journey setup may incur cost.</t>
  </si>
  <si>
    <t xml:space="preserve">Implementation contingency</t>
  </si>
  <si>
    <t xml:space="preserve">% pre-contingency</t>
  </si>
  <si>
    <t xml:space="preserve">Management assumption reflecting quotation and integration uncertainty.</t>
  </si>
  <si>
    <t xml:space="preserve">Fixed opex</t>
  </si>
  <si>
    <t xml:space="preserve">Consumables machine lease</t>
  </si>
  <si>
    <t xml:space="preserve">£/week</t>
  </si>
  <si>
    <t xml:space="preserve">Vending Sense publishes second-hand from £25–£27/week and new combination from £35/week; accessed 7 August 2026.</t>
  </si>
  <si>
    <t xml:space="preserve">Locker software/support allowance</t>
  </si>
  <si>
    <t xml:space="preserve">£/month</t>
  </si>
  <si>
    <t xml:space="preserve">Management estimate; suppliers generally quote privately. Exclude if included in revenue share or lease.</t>
  </si>
  <si>
    <t xml:space="preserve">Cashless devices</t>
  </si>
  <si>
    <t xml:space="preserve">Management architecture: separate reader for locker and consumables machine unless supplier bundles payment.</t>
  </si>
  <si>
    <t xml:space="preserve">Cashless device subscription</t>
  </si>
  <si>
    <t xml:space="preserve">£/device/month</t>
  </si>
  <si>
    <t xml:space="preserve">Cantaloupe publishes from £9/month; CEMA publishes Nayax at £10/month. Accessed 7 August 2026.</t>
  </si>
  <si>
    <t xml:space="preserve">Maintenance/SLA contract allowance</t>
  </si>
  <si>
    <t xml:space="preserve">£/year</t>
  </si>
  <si>
    <t xml:space="preserve">Management allowance. Vending Sense states ad-hoc repair can average £250 initial 30 minutes plus £45 per half-hour.</t>
  </si>
  <si>
    <t xml:space="preserve">Incremental connectivity and SIM failover</t>
  </si>
  <si>
    <t xml:space="preserve">Management estimate for business cellular backup and monitoring; wider venue broadband excluded.</t>
  </si>
  <si>
    <t xml:space="preserve">Machine and locker electricity</t>
  </si>
  <si>
    <t xml:space="preserve">Management estimate; confirm rated consumption and tariff in written quotations.</t>
  </si>
  <si>
    <t xml:space="preserve">Replenishment, cleaning and audit time</t>
  </si>
  <si>
    <t xml:space="preserve">hours/week</t>
  </si>
  <si>
    <t xml:space="preserve">Management time-and-motion assumption for an unattended pilot.</t>
  </si>
  <si>
    <t xml:space="preserve">Loaded operations labour rate</t>
  </si>
  <si>
    <t xml:space="preserve">£/hour</t>
  </si>
  <si>
    <t xml:space="preserve">Management assumption inclusive of employer on-cost planning; replace with staffing model rate.</t>
  </si>
  <si>
    <t xml:space="preserve">Incremental insurance allowance</t>
  </si>
  <si>
    <t xml:space="preserve">Management estimate pending broker endorsement.</t>
  </si>
  <si>
    <t xml:space="preserve">Out-of-contract callout reserve</t>
  </si>
  <si>
    <t xml:space="preserve">Management reserve; Vending Sense publishes £250 initial 30 minutes plus £45 per half-hour for ad-hoc repair.</t>
  </si>
  <si>
    <t xml:space="preserve">Procurement</t>
  </si>
  <si>
    <t xml:space="preserve">Venue share under managed/revenue-share model</t>
  </si>
  <si>
    <t xml:space="preserve">% gross sales</t>
  </si>
  <si>
    <t xml:space="preserve">Illustrative management assumption only. No Strings confirms revenue share but does not publish the percentage.</t>
  </si>
  <si>
    <t xml:space="preserve">Managed-model enabling capex</t>
  </si>
  <si>
    <t xml:space="preserve">Management estimate for power, network, security and signage; provider-specific machine capex assumed nil.</t>
  </si>
  <si>
    <t xml:space="preserve">Managed-model venue labour</t>
  </si>
  <si>
    <t xml:space="preserve">Management assumption; No Strings states the club replenishes physical stock even though backend ordering is managed.</t>
  </si>
  <si>
    <t xml:space="preserve">Purchased consumables machine</t>
  </si>
  <si>
    <t xml:space="preserve">Logic Vending and Selecta publish general new-machine ranges of £4,000–£15,000; base is a mid-range planning figure.</t>
  </si>
  <si>
    <t xml:space="preserve">Forecast</t>
  </si>
  <si>
    <t xml:space="preserve">Annual gross-sales growth</t>
  </si>
  <si>
    <t xml:space="preserve">%</t>
  </si>
  <si>
    <t xml:space="preserve">Management assumption for a five-year illustrative model; not a market forecast.</t>
  </si>
  <si>
    <t xml:space="preserve">Annual fixed-cost inflation</t>
  </si>
  <si>
    <t xml:space="preserve">Management assumption for five-year planning.</t>
  </si>
  <si>
    <t xml:space="preserve">Nominal discount rate</t>
  </si>
  <si>
    <t xml:space="preserve">Management planning assumption; financing and tax effects excluded.</t>
  </si>
  <si>
    <t xml:space="preserve">Pilot Scenario Economics</t>
  </si>
  <si>
    <t xml:space="preserve">Low, base and high demand cases for the recommended hybrid design</t>
  </si>
  <si>
    <t xml:space="preserve">(£ per year unless otherwise stated)</t>
  </si>
  <si>
    <t xml:space="preserve">Interpretation</t>
  </si>
  <si>
    <t xml:space="preserve">Racket-rental revenue</t>
  </si>
  <si>
    <t xml:space="preserve">Ball-tube revenue</t>
  </si>
  <si>
    <t xml:space="preserve">Overgrip revenue</t>
  </si>
  <si>
    <t xml:space="preserve">Drink/snack revenue</t>
  </si>
  <si>
    <t xml:space="preserve">Total gross revenue</t>
  </si>
  <si>
    <t xml:space="preserve">Sales before COGS, payment fees and shrinkage.</t>
  </si>
  <si>
    <t xml:space="preserve">Cost of goods / rental wear</t>
  </si>
  <si>
    <t xml:space="preserve">Cashless processing fees</t>
  </si>
  <si>
    <t xml:space="preserve">Refund/shrinkage reserve</t>
  </si>
  <si>
    <t xml:space="preserve">Fixed operating cost</t>
  </si>
  <si>
    <t xml:space="preserve">Before tax, financing, depreciation and wider venue overhead.</t>
  </si>
  <si>
    <t xml:space="preserve">Blended contribution margin</t>
  </si>
  <si>
    <t xml:space="preserve">Break-even gross sales</t>
  </si>
  <si>
    <t xml:space="preserve">Annual sales required to cover fixed vending/locker operating costs.</t>
  </si>
  <si>
    <t xml:space="preserve">Planning estimate, excludes VAT and full-venue network/CCTV.</t>
  </si>
  <si>
    <t xml:space="preserve">Simple payback; not an investment recommendation.</t>
  </si>
  <si>
    <t xml:space="preserve">Recommended Hybrid Pilot Capex</t>
  </si>
  <si>
    <t xml:space="preserve">15–18-bay rental locker plus leased cashless consumables machine</t>
  </si>
  <si>
    <t xml:space="preserve">(£, excluding VAT)</t>
  </si>
  <si>
    <t xml:space="preserve">Cost item</t>
  </si>
  <si>
    <t xml:space="preserve">Evidence / status</t>
  </si>
  <si>
    <t xml:space="preserve">Connected rental locker</t>
  </si>
  <si>
    <t xml:space="preserve">Installation and commissioning</t>
  </si>
  <si>
    <t xml:space="preserve">Power/data enabling works</t>
  </si>
  <si>
    <t xml:space="preserve">UPS, remote PDU, CCTV and network increment</t>
  </si>
  <si>
    <t xml:space="preserve">Wrap, instructions and compliance signs</t>
  </si>
  <si>
    <t xml:space="preserve">Opening rental and vend stock</t>
  </si>
  <si>
    <t xml:space="preserve">Pre-contingency subtotal</t>
  </si>
  <si>
    <t xml:space="preserve">Contingency</t>
  </si>
  <si>
    <t xml:space="preserve">Range interpretation</t>
  </si>
  <si>
    <t xml:space="preserve">Budget class ±30% until written quotations, site survey and integration test are complete.</t>
  </si>
  <si>
    <t xml:space="preserve">Five-Year Procurement Comparison</t>
  </si>
  <si>
    <t xml:space="preserve">Managed revenue-share vs recommended hybrid vs full ownership</t>
  </si>
  <si>
    <t xml:space="preserve">(£, excluding VAT; pre-tax and unfinanced)</t>
  </si>
  <si>
    <t xml:space="preserve">Strategy</t>
  </si>
  <si>
    <t xml:space="preserve">Year 0</t>
  </si>
  <si>
    <t xml:space="preserve">2027E</t>
  </si>
  <si>
    <t xml:space="preserve">2028E</t>
  </si>
  <si>
    <t xml:space="preserve">2029E</t>
  </si>
  <si>
    <t xml:space="preserve">2030E</t>
  </si>
  <si>
    <t xml:space="preserve">2031E</t>
  </si>
  <si>
    <t xml:space="preserve">5Y cumulative</t>
  </si>
  <si>
    <t xml:space="preserve">NPV @ base rate</t>
  </si>
  <si>
    <t xml:space="preserve">Managed revenue share</t>
  </si>
  <si>
    <t xml:space="preserve">Hybrid: buy locker / lease vend</t>
  </si>
  <si>
    <t xml:space="preserve">Own locker and vend machine</t>
  </si>
  <si>
    <t xml:space="preserve">Managed-model revenue share is illustrative because suppliers do not publish percentages. The five-year comparison excludes corporation tax, VAT recovery, financing, depreciation and wider venue overhead.</t>
  </si>
  <si>
    <t xml:space="preserve">Base-Case Sensitivity</t>
  </si>
  <si>
    <t xml:space="preserve">Annual operating contribution by racket-rental and ball-tube daily volume</t>
  </si>
  <si>
    <t xml:space="preserve">(£ per year)</t>
  </si>
  <si>
    <t xml:space="preserve">Daily ball-tube sales</t>
  </si>
  <si>
    <t xml:space="preserve">Racket rentals/day</t>
  </si>
  <si>
    <t xml:space="preserve">Decision rule</t>
  </si>
  <si>
    <t xml:space="preserve">Do not sign a non-cancellable five-year equipment contract until measured demand demonstrates positive contribution at the pilot’s actual service and replenishment cost.</t>
  </si>
  <si>
    <t xml:space="preserve">Supplier and Solution Matrix</t>
  </si>
  <si>
    <t xml:space="preserve">Publicly evidenced capabilities; written quotations and references still required</t>
  </si>
  <si>
    <t xml:space="preserve">(Scores 1–5 are management judgements)</t>
  </si>
  <si>
    <t xml:space="preserve">Supplier</t>
  </si>
  <si>
    <t xml:space="preserve">Model</t>
  </si>
  <si>
    <t xml:space="preserve">UK evidence</t>
  </si>
  <si>
    <t xml:space="preserve">Rental control</t>
  </si>
  <si>
    <t xml:space="preserve">Retail vending</t>
  </si>
  <si>
    <t xml:space="preserve">Telemetry</t>
  </si>
  <si>
    <t xml:space="preserve">Support certainty</t>
  </si>
  <si>
    <t xml:space="preserve">Commercial transparency</t>
  </si>
  <si>
    <t xml:space="preserve">Weighted score</t>
  </si>
  <si>
    <t xml:space="preserve">Key caveat</t>
  </si>
  <si>
    <t xml:space="preserve">No Strings</t>
  </si>
  <si>
    <t xml:space="preserve">Club replenishes; share and SLA unpublished.</t>
  </si>
  <si>
    <t xml:space="preserve">Quicksand</t>
  </si>
  <si>
    <t xml:space="preserve">Rent/buy/profit share</t>
  </si>
  <si>
    <t xml:space="preserve">£110/month headline not tied to named configuration.</t>
  </si>
  <si>
    <t xml:space="preserve">Vpod</t>
  </si>
  <si>
    <t xml:space="preserve">Connected locker</t>
  </si>
  <si>
    <t xml:space="preserve">Price and return-sensor detail not public.</t>
  </si>
  <si>
    <t xml:space="preserve">Pure Foods Systems</t>
  </si>
  <si>
    <t xml:space="preserve">Refurbished/new vend</t>
  </si>
  <si>
    <t xml:space="preserve">Strong cabinet option; separate locker needed.</t>
  </si>
  <si>
    <t xml:space="preserve">Vending Sense</t>
  </si>
  <si>
    <t xml:space="preserve">Lease/managed vend</t>
  </si>
  <si>
    <t xml:space="preserve">Not padel-specific; test packaging and rack geometry.</t>
  </si>
  <si>
    <t xml:space="preserve">Selecta</t>
  </si>
  <si>
    <t xml:space="preserve">Retail only; separate racket-return system needed.</t>
  </si>
  <si>
    <t xml:space="preserve">KioskForce</t>
  </si>
  <si>
    <t xml:space="preserve">Weight-sensed locker</t>
  </si>
  <si>
    <t xml:space="preserve">Overseas supply and USD economics; UK SLA required.</t>
  </si>
  <si>
    <t xml:space="preserve">Micron/import route</t>
  </si>
  <si>
    <t xml:space="preserve">Combined rental machine</t>
  </si>
  <si>
    <t xml:space="preserve">High landed cost and weak local field-service certainty.</t>
  </si>
  <si>
    <t xml:space="preserve">Swoop</t>
  </si>
  <si>
    <t xml:space="preserve">Padel/equipment vending</t>
  </si>
  <si>
    <t xml:space="preserve">Public pages blocked; claims and price unvalidated.</t>
  </si>
  <si>
    <t xml:space="preserve">Scoring note</t>
  </si>
  <si>
    <t xml:space="preserve">Scores rank evidence and operating fit, not investment value. Procurement must follow a written specification and proof-of-concept test.</t>
  </si>
  <si>
    <t xml:space="preserve">Vending and Locker Fault Playbook</t>
  </si>
  <si>
    <t xml:space="preserve">Remote-first response with explicit physical-intervention limits</t>
  </si>
  <si>
    <t xml:space="preserve">(Target times are management requirements for supplier tender)</t>
  </si>
  <si>
    <t xml:space="preserve">Incident</t>
  </si>
  <si>
    <t xml:space="preserve">Telemetry trigger</t>
  </si>
  <si>
    <t xml:space="preserve">Remote action</t>
  </si>
  <si>
    <t xml:space="preserve">Customer fallback</t>
  </si>
  <si>
    <t xml:space="preserve">Physical action</t>
  </si>
  <si>
    <t xml:space="preserve">Target acknowledgement</t>
  </si>
  <si>
    <t xml:space="preserve">Target restore</t>
  </si>
  <si>
    <t xml:space="preserve">Owner</t>
  </si>
  <si>
    <t xml:space="preserve">Evidence retained</t>
  </si>
  <si>
    <t xml:space="preserve">SOP / video</t>
  </si>
  <si>
    <t xml:space="preserve">Failed vend / item not dropped</t>
  </si>
  <si>
    <t xml:space="preserve">Delivery sensor or payment complaint</t>
  </si>
  <si>
    <t xml:space="preserve">Check transaction; trigger reversal/refund; retry selection once only</t>
  </si>
  <si>
    <t xml:space="preserve">Immediate refund and alternative purchase instruction</t>
  </si>
  <si>
    <t xml:space="preserve">Inspect coil, pack size and tray alignment at next visit; urgent if repeated</t>
  </si>
  <si>
    <t xml:space="preserve">5 minutes</t>
  </si>
  <si>
    <t xml:space="preserve">15 minutes customer remedy; 4 hours machine fix</t>
  </si>
  <si>
    <t xml:space="preserve">Remote duty manager / vending supplier</t>
  </si>
  <si>
    <t xml:space="preserve">Payment ID, machine event, CCTV bookmark</t>
  </si>
  <si>
    <t xml:space="preserve">V-01 Failed vend</t>
  </si>
  <si>
    <t xml:space="preserve">Racket locker will not open</t>
  </si>
  <si>
    <t xml:space="preserve">Access error or customer call</t>
  </si>
  <si>
    <t xml:space="preserve">Verify payment/booking, remotely release one assigned bay</t>
  </si>
  <si>
    <t xml:space="preserve">Move customer to spare bay or refund rental</t>
  </si>
  <si>
    <t xml:space="preserve">Inspect lock/door sensor within SLA</t>
  </si>
  <si>
    <t xml:space="preserve">15 minutes workaround; 4 hours repair</t>
  </si>
  <si>
    <t xml:space="preserve">Remote duty manager / locker supplier</t>
  </si>
  <si>
    <t xml:space="preserve">User ID, bay, access log, CCTV bookmark</t>
  </si>
  <si>
    <t xml:space="preserve">V-02 Door failure</t>
  </si>
  <si>
    <t xml:space="preserve">Racket not recognised on return</t>
  </si>
  <si>
    <t xml:space="preserve">Weight/presence mismatch</t>
  </si>
  <si>
    <t xml:space="preserve">Ask customer to reseat item and close door; compare checkout weight</t>
  </si>
  <si>
    <t xml:space="preserve">Issue provisional receipt; hold charge review rather than auto-penalty</t>
  </si>
  <si>
    <t xml:space="preserve">Audit bay and racket before charging damage/loss</t>
  </si>
  <si>
    <t xml:space="preserve">30 minutes provisional closure</t>
  </si>
  <si>
    <t xml:space="preserve">Remote duty manager / site runner</t>
  </si>
  <si>
    <t xml:space="preserve">Weights, photographs, access/CCTV log</t>
  </si>
  <si>
    <t xml:space="preserve">V-03 Return mismatch</t>
  </si>
  <si>
    <t xml:space="preserve">Payment terminal offline</t>
  </si>
  <si>
    <t xml:space="preserve">Heartbeat or transaction error</t>
  </si>
  <si>
    <t xml:space="preserve">Reboot reader via portal/PDU; switch to cellular path</t>
  </si>
  <si>
    <t xml:space="preserve">Display out-of-service status; enable Playtomic Extra only if fulfilment is controlled</t>
  </si>
  <si>
    <t xml:space="preserve">Engineer if not restored remotely</t>
  </si>
  <si>
    <t xml:space="preserve">30 minutes remote; 8 hours onsite</t>
  </si>
  <si>
    <t xml:space="preserve">IT support / payment provider</t>
  </si>
  <si>
    <t xml:space="preserve">Uptime log, reboot record, provider ticket</t>
  </si>
  <si>
    <t xml:space="preserve">V-04 Payments offline</t>
  </si>
  <si>
    <t xml:space="preserve">Machine or locker offline</t>
  </si>
  <si>
    <t xml:space="preserve">No heartbeat</t>
  </si>
  <si>
    <t xml:space="preserve">Check site WAN, cellular, power and PDU; controlled reboot once</t>
  </si>
  <si>
    <t xml:space="preserve">Disable sales and notify booked renters before arrival</t>
  </si>
  <si>
    <t xml:space="preserve">On-site power/network check; supplier engineer if hardware fault</t>
  </si>
  <si>
    <t xml:space="preserve">IT support / supplier</t>
  </si>
  <si>
    <t xml:space="preserve">Monitoring and PDU logs</t>
  </si>
  <si>
    <t xml:space="preserve">V-05 Offline unit</t>
  </si>
  <si>
    <t xml:space="preserve">Physical jam or trapped product</t>
  </si>
  <si>
    <t xml:space="preserve">Repeated failed-vend alerts</t>
  </si>
  <si>
    <t xml:space="preserve">Take affected selection out of service</t>
  </si>
  <si>
    <t xml:space="preserve">Refund; offer alternative SKU</t>
  </si>
  <si>
    <t xml:space="preserve">Site runner clears jam using isolation and safe-access procedure</t>
  </si>
  <si>
    <t xml:space="preserve">4 hours peak / next service window off-peak</t>
  </si>
  <si>
    <t xml:space="preserve">Site runner / vending supplier</t>
  </si>
  <si>
    <t xml:space="preserve">Fault count, tray/SKU, resolution photo</t>
  </si>
  <si>
    <t xml:space="preserve">V-06 Clear jam safely</t>
  </si>
  <si>
    <t xml:space="preserve">Suspected vandalism or theft</t>
  </si>
  <si>
    <t xml:space="preserve">Tamper alarm, CCTV alert or damage report</t>
  </si>
  <si>
    <t xml:space="preserve">Lock affected bays/unit; preserve footage; call police if live threat</t>
  </si>
  <si>
    <t xml:space="preserve">Close retail zone while keeping safe venue access</t>
  </si>
  <si>
    <t xml:space="preserve">Security/engineer inspection; insurer notification if material</t>
  </si>
  <si>
    <t xml:space="preserve">Immediate</t>
  </si>
  <si>
    <t xml:space="preserve">Safety first; commercial restore within 24 hours</t>
  </si>
  <si>
    <t xml:space="preserve">Remote duty manager / security</t>
  </si>
  <si>
    <t xml:space="preserve">CCTV, access, incident and police reference</t>
  </si>
  <si>
    <t xml:space="preserve">V-07 Security incident</t>
  </si>
  <si>
    <t xml:space="preserve">Power failure</t>
  </si>
  <si>
    <t xml:space="preserve">All units and network offline</t>
  </si>
  <si>
    <t xml:space="preserve">Confirm utility/site alarm; preserve controlled shutdown; do not repeatedly cycle</t>
  </si>
  <si>
    <t xml:space="preserve">Notify affected bookings; suspend rentals</t>
  </si>
  <si>
    <t xml:space="preserve">Facilities response; inspect before re-energising if fault local</t>
  </si>
  <si>
    <t xml:space="preserve">Per venue business-continuity target</t>
  </si>
  <si>
    <t xml:space="preserve">Facilities / duty manager</t>
  </si>
  <si>
    <t xml:space="preserve">Power and UPS logs</t>
  </si>
  <si>
    <t xml:space="preserve">V-08 Power loss</t>
  </si>
  <si>
    <t xml:space="preserve">Non-negotiable design rule</t>
  </si>
  <si>
    <t xml:space="preserve">Remote software can diagnose, refund, reboot, isolate and release a spare bay. It cannot clear a crushed package, repair a broken hinge, clean a spill or assess racket damage. A local trained responder remains mandatory.</t>
  </si>
  <si>
    <t xml:space="preserve">Source Register</t>
  </si>
  <si>
    <t xml:space="preserve">Primary and supplier evidence used in the vending-first deliverable</t>
  </si>
  <si>
    <t xml:space="preserve">(Accessed 7 August 2026 unless stated)</t>
  </si>
  <si>
    <t xml:space="preserve">Ref</t>
  </si>
  <si>
    <t xml:space="preserve">Source</t>
  </si>
  <si>
    <t xml:space="preserve">URL</t>
  </si>
  <si>
    <t xml:space="preserve">Evidence used</t>
  </si>
  <si>
    <t xml:space="preserve">Quality</t>
  </si>
  <si>
    <t xml:space="preserve">Key limitation</t>
  </si>
  <si>
    <t xml:space="preserve">Your Padel Uttoxeter FAQ</t>
  </si>
  <si>
    <t xml:space="preserve">https://www.yourpadel.co.uk/faqs</t>
  </si>
  <si>
    <t xml:space="preserve">Court count, opening hours, rental availability, balls, fridge and staff-assisted shop</t>
  </si>
  <si>
    <t xml:space="preserve">Primary venue</t>
  </si>
  <si>
    <t xml:space="preserve">No standalone equipment price or staffing rota.</t>
  </si>
  <si>
    <t xml:space="preserve">Your Padel planning application P/2026/00326</t>
  </si>
  <si>
    <t xml:space="preserve">https://eaststaffs-publicportal.statmap.co.uk/horizoNext/publicportal/planningapplications/642744</t>
  </si>
  <si>
    <t xml:space="preserve">Six-court benchmark, ancillary facilities, online booking, staffing and transport assumptions</t>
  </si>
  <si>
    <t xml:space="preserve">Primary council record</t>
  </si>
  <si>
    <t xml:space="preserve">Application and current website differ on as-built court count.</t>
  </si>
  <si>
    <t xml:space="preserve">No Strings service</t>
  </si>
  <si>
    <t xml:space="preserve">https://www.nostringsstp.com/our-service</t>
  </si>
  <si>
    <t xml:space="preserve">Managed revenue-share model and club replenishment duty</t>
  </si>
  <si>
    <t xml:space="preserve">Supplier primary</t>
  </si>
  <si>
    <t xml:space="preserve">Revenue share and SLA unpublished.</t>
  </si>
  <si>
    <t xml:space="preserve">No Strings Padel Partner Pro</t>
  </si>
  <si>
    <t xml:space="preserve">https://www.nostringsstp.com/product-page/padel-partner-pro-vending-machine-and-racket-locker</t>
  </si>
  <si>
    <t xml:space="preserve">Locker capacities, dimensions, power and connectivity</t>
  </si>
  <si>
    <t xml:space="preserve">No public price.</t>
  </si>
  <si>
    <t xml:space="preserve">No Strings 160 vending cabinet</t>
  </si>
  <si>
    <t xml:space="preserve">https://www.nostringsstp.com/product-page/padel-partner-pro-160-vending-machine</t>
  </si>
  <si>
    <t xml:space="preserve">80/160 capacity, dimensions, power and delivery sensors</t>
  </si>
  <si>
    <t xml:space="preserve">No public price or service cost.</t>
  </si>
  <si>
    <t xml:space="preserve">Quicksand vending</t>
  </si>
  <si>
    <t xml:space="preserve">https://quicksand.co.uk/vending/</t>
  </si>
  <si>
    <t xml:space="preserve">From £110/month, buy/rent/profit-share routes</t>
  </si>
  <si>
    <t xml:space="preserve">Headline not tied to a named machine.</t>
  </si>
  <si>
    <t xml:space="preserve">Quicksand machine options</t>
  </si>
  <si>
    <t xml:space="preserve">https://quicksand.co.uk/vending/vending-machine-options/</t>
  </si>
  <si>
    <t xml:space="preserve">Cabinet and locker capacities/dimensions</t>
  </si>
  <si>
    <t xml:space="preserve">Quote required.</t>
  </si>
  <si>
    <t xml:space="preserve">Quicksand technology</t>
  </si>
  <si>
    <t xml:space="preserve">https://quicksand.co.uk/vending/technology/</t>
  </si>
  <si>
    <t xml:space="preserve">Telemetry, remote updates and delivery control</t>
  </si>
  <si>
    <t xml:space="preserve">Supplier claims need demo and references.</t>
  </si>
  <si>
    <t xml:space="preserve">Vpod padel lockers</t>
  </si>
  <si>
    <t xml:space="preserve">https://vpod.com/locker-solutions/padel/</t>
  </si>
  <si>
    <t xml:space="preserve">PIN/QR/app access, logs and hire use cases</t>
  </si>
  <si>
    <t xml:space="preserve">No public price or return-sensor specification.</t>
  </si>
  <si>
    <t xml:space="preserve">https://www.purefoodssystems.co.uk/padel-tennis-vending-machines/</t>
  </si>
  <si>
    <t xml:space="preserve">Refurbished/new vending formats and telemetry</t>
  </si>
  <si>
    <t xml:space="preserve">No public padel configuration price.</t>
  </si>
  <si>
    <t xml:space="preserve">CEMA Nayax reader</t>
  </si>
  <si>
    <t xml:space="preserve">https://www.cemarefreshments.co.uk/solutions/contactless-vending-machines/nayax-card-reader/</t>
  </si>
  <si>
    <t xml:space="preserve">£450 reader, £10/month, 2.95%, £45 KYC/AML</t>
  </si>
  <si>
    <t xml:space="preserve">Installation/delivery extra.</t>
  </si>
  <si>
    <t xml:space="preserve">Cantaloupe pricing</t>
  </si>
  <si>
    <t xml:space="preserve">https://cantaloupeinc.co.uk/pricing/</t>
  </si>
  <si>
    <t xml:space="preserve">Service from £9/month; processing below 2.5%; lease/rent routes</t>
  </si>
  <si>
    <t xml:space="preserve">Provider primary</t>
  </si>
  <si>
    <t xml:space="preserve">Hardware/bundled fee unpublished.</t>
  </si>
  <si>
    <t xml:space="preserve">Vending Sense cost comparison</t>
  </si>
  <si>
    <t xml:space="preserve">https://www.vendingsense.co.uk/blog/vending-machines/cost-comparison-of-vending-machines/</t>
  </si>
  <si>
    <t xml:space="preserve">£25–£39/week lease/rental benchmarks</t>
  </si>
  <si>
    <t xml:space="preserve">2023 article; quote required.</t>
  </si>
  <si>
    <t xml:space="preserve">Vending Sense maintenance</t>
  </si>
  <si>
    <t xml:space="preserve">https://www.vendingsense.co.uk/services/maintenance/</t>
  </si>
  <si>
    <t xml:space="preserve">£250 initial 30 minutes, £45 each half-hour; support claims</t>
  </si>
  <si>
    <t xml:space="preserve">Not a selected-machine quote.</t>
  </si>
  <si>
    <t xml:space="preserve">Selecta vending</t>
  </si>
  <si>
    <t xml:space="preserve">https://www.selecta.com/uk/en/campaigns/vending-machines-search</t>
  </si>
  <si>
    <t xml:space="preserve">£4,000–£15,000 purchase and £80–£400/month rental range</t>
  </si>
  <si>
    <t xml:space="preserve">General vending, not racket lockers.</t>
  </si>
  <si>
    <t xml:space="preserve">Playtomic Extras</t>
  </si>
  <si>
    <t xml:space="preserve">https://helpmanager.playtomic.com/hc/en-gb/articles/20974373071377--Extra-products</t>
  </si>
  <si>
    <t xml:space="preserve">Racket, balls, overgrips and water extras</t>
  </si>
  <si>
    <t xml:space="preserve">Platform primary</t>
  </si>
  <si>
    <t xml:space="preserve">Club remains responsible for fulfilment.</t>
  </si>
  <si>
    <t xml:space="preserve">Playtomic API</t>
  </si>
  <si>
    <t xml:space="preserve">https://helpmanager.playtomic.com/hc/en-gb/articles/38836515997073-Playtomic-API-Complete-Guide</t>
  </si>
  <si>
    <t xml:space="preserve">Read-only API, plan requirement and limits</t>
  </si>
  <si>
    <t xml:space="preserve">Not a locker-control API.</t>
  </si>
  <si>
    <t xml:space="preserve">Playtomic hardware integration</t>
  </si>
  <si>
    <t xml:space="preserve">https://helpmanager.playtomic.com/hc/en-gb/articles/20534244219665-How-to-integrate-and-configure-your-hardware-with-Playtomic-Manager</t>
  </si>
  <si>
    <t xml:space="preserve">Door codes and lighting integration</t>
  </si>
  <si>
    <t xml:space="preserve">Distinct from rental-locker fulfilment.</t>
  </si>
  <si>
    <t xml:space="preserve">UK food business registration</t>
  </si>
  <si>
    <t xml:space="preserve">https://www.gov.uk/guidance/food-business-registration</t>
  </si>
  <si>
    <t xml:space="preserve">Registration 28 days before trading</t>
  </si>
  <si>
    <t xml:space="preserve">Government</t>
  </si>
  <si>
    <t xml:space="preserve">Local implementation depends on exact site authority.</t>
  </si>
  <si>
    <t xml:space="preserve">UK CCTV business guidance</t>
  </si>
  <si>
    <t xml:space="preserve">https://www.gov.uk/data-protection-your-business/using-cctv</t>
  </si>
  <si>
    <t xml:space="preserve">ICO registration/fee, signage, access controls and subject access</t>
  </si>
  <si>
    <t xml:space="preserve">Detailed retention/DPIA depends on system design.</t>
  </si>
  <si>
    <t xml:space="preserve">UK refunds guidance</t>
  </si>
  <si>
    <t xml:space="preserve">https://www.gov.uk/accepting-returns-and-giving-refunds</t>
  </si>
  <si>
    <t xml:space="preserve">Faulty/non-performing goods require remedy</t>
  </si>
  <si>
    <t xml:space="preserve">Rental-service terms require separate legal drafting.</t>
  </si>
  <si>
    <t xml:space="preserve">KioskForce padel locker</t>
  </si>
  <si>
    <t xml:space="preserve">https://kioskforce.com/industries/equipment-hire/padel/</t>
  </si>
  <si>
    <t xml:space="preserve">$8,000 eight-bay reference, weight sensing and $0.70/rental</t>
  </si>
  <si>
    <t xml:space="preserve">Overseas economics and aggressive supplier ROI case.</t>
  </si>
  <si>
    <t xml:space="preserve">Micron sport vending</t>
  </si>
  <si>
    <t xml:space="preserve">https://vending-machines.ie/product/sport-vending-padel-tennis/</t>
  </si>
  <si>
    <t xml:space="preserve">€14,500 plus stated import costs</t>
  </si>
  <si>
    <t xml:space="preserve">UK field service and landed cost uncertain.</t>
  </si>
  <si>
    <t xml:space="preserve">LocknCharge smart-locker cost</t>
  </si>
  <si>
    <t xml:space="preserve">https://www.lockncharge.com/en-gb/blog/smart-locker-cost</t>
  </si>
  <si>
    <t xml:space="preserve">General £2,400–£9,500 connected-locker range</t>
  </si>
  <si>
    <t xml:space="preserve">IT-device lockers, not padel-specific.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</si>
</sst>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\£#,##0;[RED]&quot;(£&quot;#,##0\);\-"/>
    <numFmt numFmtId="166" formatCode="0.0\x"/>
    <numFmt numFmtId="167" formatCode="#,##0.0"/>
    <numFmt numFmtId="168" formatCode="\£#,##0.00;[RED]&quot;(£&quot;#,##0.00\);\-"/>
    <numFmt numFmtId="169" formatCode="#,##0.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Cambria"/>
      <family val="0"/>
      <charset val="1"/>
    </font>
    <font>
      <b val="true"/>
      <sz val="11"/>
      <name val="Cambria"/>
      <family val="0"/>
      <charset val="1"/>
    </font>
    <font>
      <i val="true"/>
      <sz val="10"/>
      <name val="Cambria"/>
      <family val="0"/>
      <charset val="1"/>
    </font>
    <font>
      <b val="true"/>
      <sz val="11"/>
      <color rgb="FF000000"/>
      <name val="Cambria"/>
      <family val="0"/>
      <charset val="1"/>
    </font>
    <font>
      <b val="true"/>
      <sz val="12"/>
      <name val="Cambria"/>
      <family val="0"/>
      <charset val="1"/>
    </font>
    <font>
      <sz val="11"/>
      <color rgb="FF008000"/>
      <name val="Cambria"/>
      <family val="0"/>
      <charset val="1"/>
    </font>
    <font>
      <b val="true"/>
      <sz val="11"/>
      <color rgb="FF008000"/>
      <name val="Cambria"/>
      <family val="0"/>
      <charset val="1"/>
    </font>
    <font>
      <sz val="11"/>
      <color rgb="FF0000FF"/>
      <name val="Cambria"/>
      <family val="0"/>
      <charset val="1"/>
    </font>
    <font>
      <sz val="10"/>
      <name val="Arial"/>
      <family val="2"/>
    </font>
    <font>
      <sz val="11"/>
      <color rgb="FF000000"/>
      <name val="Cambria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35B44"/>
        <bgColor rgb="FF333333"/>
      </patternFill>
    </fill>
    <fill>
      <patternFill patternType="solid">
        <fgColor rgb="FFCFE9E0"/>
        <bgColor rgb="FFE7E5E4"/>
      </patternFill>
    </fill>
    <fill>
      <patternFill patternType="solid">
        <fgColor rgb="FFE7E5E4"/>
        <bgColor rgb="FFCFE9E0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 style="medium">
        <color rgb="FF135B44"/>
      </top>
      <bottom style="thin">
        <color rgb="FFA6A6A6"/>
      </bottom>
      <diagonal/>
    </border>
    <border diagonalUp="false" diagonalDown="false">
      <left/>
      <right/>
      <top/>
      <bottom style="thin">
        <color rgb="FFA6A6A6"/>
      </bottom>
      <diagonal/>
    </border>
    <border diagonalUp="false" diagonalDown="false">
      <left/>
      <right/>
      <top style="medium">
        <color rgb="FF135B44"/>
      </top>
      <bottom style="double"/>
      <diagonal/>
    </border>
    <border diagonalUp="false" diagonalDown="false">
      <left/>
      <right/>
      <top style="medium">
        <color rgb="FF135B44"/>
      </top>
      <bottom/>
      <diagonal/>
    </border>
    <border diagonalUp="false" diagonalDown="false">
      <left/>
      <right/>
      <top style="thin">
        <color rgb="FFA6A6A6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11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8" fontId="11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11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7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13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3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3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9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3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9" fillId="4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6" fontId="11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1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00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7E5E4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FE9E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135B4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vmlDrawing" Target="../drawings/vmlDrawing2.v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vmlDrawing" Target="../drawings/vmlDrawing3.v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comments" Target="../comments9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4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C3:J3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2" min="1" style="0" width="20"/>
    <col collapsed="false" customWidth="true" hidden="false" outlineLevel="0" max="5" min="3" style="0" width="48"/>
    <col collapsed="false" customWidth="true" hidden="false" outlineLevel="0" max="10" min="6" style="0" width="10"/>
  </cols>
  <sheetData>
    <row r="3" customFormat="false" ht="19.7" hidden="false" customHeight="false" outlineLevel="0" collapsed="false">
      <c r="C3" s="1" t="s">
        <v>0</v>
      </c>
      <c r="D3" s="2"/>
      <c r="E3" s="2"/>
      <c r="F3" s="2"/>
      <c r="G3" s="2"/>
      <c r="H3" s="2"/>
      <c r="I3" s="2"/>
      <c r="J3" s="2"/>
    </row>
    <row r="5" customFormat="false" ht="15" hidden="false" customHeight="false" outlineLevel="0" collapsed="false">
      <c r="C5" s="3" t="s">
        <v>1</v>
      </c>
    </row>
    <row r="6" customFormat="false" ht="15" hidden="false" customHeight="false" outlineLevel="0" collapsed="false">
      <c r="C6" s="4" t="s">
        <v>2</v>
      </c>
    </row>
    <row r="8" customFormat="false" ht="15" hidden="false" customHeight="false" outlineLevel="0" collapsed="false">
      <c r="C8" s="5" t="s">
        <v>3</v>
      </c>
      <c r="D8" s="5"/>
      <c r="E8" s="5"/>
      <c r="F8" s="5"/>
      <c r="G8" s="5"/>
      <c r="H8" s="5"/>
      <c r="I8" s="5"/>
      <c r="J8" s="5"/>
    </row>
    <row r="9" customFormat="false" ht="34.3" hidden="false" customHeight="false" outlineLevel="0" collapsed="false">
      <c r="C9" s="6" t="s">
        <v>4</v>
      </c>
    </row>
    <row r="10" customFormat="false" ht="61.15" hidden="false" customHeight="false" outlineLevel="0" collapsed="false">
      <c r="C10" s="7" t="s">
        <v>5</v>
      </c>
    </row>
    <row r="12" customFormat="false" ht="15" hidden="false" customHeight="false" outlineLevel="0" collapsed="false">
      <c r="C12" s="5" t="s">
        <v>6</v>
      </c>
      <c r="D12" s="5"/>
      <c r="E12" s="5"/>
      <c r="F12" s="5"/>
      <c r="G12" s="5"/>
      <c r="H12" s="5"/>
      <c r="I12" s="5"/>
      <c r="J12" s="5"/>
    </row>
    <row r="13" customFormat="false" ht="16.4" hidden="false" customHeight="false" outlineLevel="0" collapsed="false">
      <c r="C13" s="8" t="s">
        <v>7</v>
      </c>
      <c r="D13" s="8" t="s">
        <v>8</v>
      </c>
      <c r="E13" s="8" t="s">
        <v>9</v>
      </c>
    </row>
    <row r="14" customFormat="false" ht="31.3" hidden="false" customHeight="false" outlineLevel="0" collapsed="false">
      <c r="C14" s="0" t="s">
        <v>10</v>
      </c>
      <c r="D14" s="9" t="n">
        <f aca="false">'Scenario Economics'!E21</f>
        <v>19195</v>
      </c>
      <c r="E14" s="7" t="s">
        <v>11</v>
      </c>
    </row>
    <row r="15" customFormat="false" ht="16.4" hidden="false" customHeight="false" outlineLevel="0" collapsed="false">
      <c r="C15" s="0" t="s">
        <v>12</v>
      </c>
      <c r="D15" s="9" t="n">
        <f aca="false">'Scenario Economics'!E13</f>
        <v>35640</v>
      </c>
      <c r="E15" s="7" t="s">
        <v>13</v>
      </c>
    </row>
    <row r="16" customFormat="false" ht="31.3" hidden="false" customHeight="false" outlineLevel="0" collapsed="false">
      <c r="C16" s="10" t="s">
        <v>14</v>
      </c>
      <c r="D16" s="11" t="n">
        <f aca="false">'Scenario Economics'!E18</f>
        <v>12245.82</v>
      </c>
      <c r="E16" s="12" t="s">
        <v>15</v>
      </c>
    </row>
    <row r="17" customFormat="false" ht="31.3" hidden="false" customHeight="false" outlineLevel="0" collapsed="false">
      <c r="C17" s="0" t="s">
        <v>16</v>
      </c>
      <c r="D17" s="9" t="n">
        <f aca="false">'Scenario Economics'!E20</f>
        <v>14986.7375360949</v>
      </c>
      <c r="E17" s="7" t="s">
        <v>17</v>
      </c>
    </row>
    <row r="18" customFormat="false" ht="31.3" hidden="false" customHeight="false" outlineLevel="0" collapsed="false">
      <c r="C18" s="0" t="s">
        <v>18</v>
      </c>
      <c r="D18" s="13" t="n">
        <f aca="false">'Scenario Economics'!E22</f>
        <v>1.56747363590188</v>
      </c>
      <c r="E18" s="7" t="s">
        <v>19</v>
      </c>
    </row>
    <row r="21" customFormat="false" ht="15" hidden="false" customHeight="false" outlineLevel="0" collapsed="false">
      <c r="C21" s="5" t="s">
        <v>20</v>
      </c>
      <c r="D21" s="5"/>
      <c r="E21" s="5"/>
      <c r="F21" s="5"/>
      <c r="G21" s="5"/>
      <c r="H21" s="5"/>
      <c r="I21" s="5"/>
      <c r="J21" s="5"/>
    </row>
    <row r="22" customFormat="false" ht="31.3" hidden="false" customHeight="false" outlineLevel="0" collapsed="false">
      <c r="C22" s="0" t="s">
        <v>21</v>
      </c>
      <c r="D22" s="3" t="s">
        <v>22</v>
      </c>
      <c r="E22" s="7" t="s">
        <v>23</v>
      </c>
    </row>
    <row r="23" customFormat="false" ht="46.25" hidden="false" customHeight="false" outlineLevel="0" collapsed="false">
      <c r="C23" s="0" t="s">
        <v>24</v>
      </c>
      <c r="D23" s="3" t="s">
        <v>25</v>
      </c>
      <c r="E23" s="7" t="s">
        <v>26</v>
      </c>
    </row>
    <row r="24" customFormat="false" ht="31.3" hidden="false" customHeight="false" outlineLevel="0" collapsed="false">
      <c r="C24" s="0" t="s">
        <v>27</v>
      </c>
      <c r="D24" s="3" t="s">
        <v>28</v>
      </c>
      <c r="E24" s="7" t="s">
        <v>29</v>
      </c>
    </row>
    <row r="25" customFormat="false" ht="46.25" hidden="false" customHeight="false" outlineLevel="0" collapsed="false">
      <c r="C25" s="0" t="s">
        <v>30</v>
      </c>
      <c r="D25" s="3" t="s">
        <v>31</v>
      </c>
      <c r="E25" s="7" t="s">
        <v>32</v>
      </c>
    </row>
    <row r="26" customFormat="false" ht="31.3" hidden="false" customHeight="false" outlineLevel="0" collapsed="false">
      <c r="C26" s="0" t="s">
        <v>33</v>
      </c>
      <c r="D26" s="3" t="s">
        <v>34</v>
      </c>
      <c r="E26" s="7" t="s">
        <v>35</v>
      </c>
    </row>
    <row r="27" customFormat="false" ht="46.25" hidden="false" customHeight="false" outlineLevel="0" collapsed="false">
      <c r="C27" s="0" t="s">
        <v>36</v>
      </c>
      <c r="D27" s="3" t="s">
        <v>37</v>
      </c>
      <c r="E27" s="7" t="s">
        <v>38</v>
      </c>
    </row>
    <row r="30" customFormat="false" ht="15" hidden="false" customHeight="false" outlineLevel="0" collapsed="false">
      <c r="C30" s="5" t="s">
        <v>39</v>
      </c>
      <c r="D30" s="5"/>
      <c r="E30" s="5"/>
      <c r="F30" s="5"/>
      <c r="G30" s="5"/>
      <c r="H30" s="5"/>
      <c r="I30" s="5"/>
      <c r="J30" s="5"/>
    </row>
    <row r="31" customFormat="false" ht="15" hidden="false" customHeight="false" outlineLevel="0" collapsed="false">
      <c r="C31" s="0" t="s">
        <v>40</v>
      </c>
      <c r="D31" s="0" t="s">
        <v>41</v>
      </c>
    </row>
    <row r="32" customFormat="false" ht="16.4" hidden="false" customHeight="false" outlineLevel="0" collapsed="false">
      <c r="C32" s="0" t="s">
        <v>42</v>
      </c>
      <c r="D32" s="7" t="s">
        <v>43</v>
      </c>
    </row>
    <row r="33" customFormat="false" ht="15" hidden="false" customHeight="false" outlineLevel="0" collapsed="false">
      <c r="C33" s="0" t="s">
        <v>44</v>
      </c>
      <c r="D33" s="0" t="s">
        <v>45</v>
      </c>
    </row>
    <row r="34" customFormat="false" ht="31.3" hidden="false" customHeight="false" outlineLevel="0" collapsed="false">
      <c r="C34" s="0" t="s">
        <v>46</v>
      </c>
      <c r="D34" s="7" t="s">
        <v>47</v>
      </c>
    </row>
    <row r="35" customFormat="false" ht="15" hidden="false" customHeight="false" outlineLevel="0" collapsed="false">
      <c r="C35" s="0" t="s">
        <v>48</v>
      </c>
      <c r="D35" s="0" t="s">
        <v>49</v>
      </c>
    </row>
    <row r="36" customFormat="false" ht="31.3" hidden="false" customHeight="false" outlineLevel="0" collapsed="false">
      <c r="C36" s="0" t="s">
        <v>50</v>
      </c>
      <c r="D36" s="7" t="s">
        <v>51</v>
      </c>
    </row>
    <row r="37" customFormat="false" ht="31.3" hidden="false" customHeight="false" outlineLevel="0" collapsed="false">
      <c r="C37" s="0" t="s">
        <v>52</v>
      </c>
      <c r="D37" s="7" t="s">
        <v>53</v>
      </c>
    </row>
  </sheetData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&amp;CDecision Summary |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C3:J5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5" ySplit="8" topLeftCell="F9" activePane="bottomRight" state="frozen"/>
      <selection pane="topLeft" activeCell="A1" activeCellId="0" sqref="A1"/>
      <selection pane="topRight" activeCell="F1" activeCellId="0" sqref="F1"/>
      <selection pane="bottomLeft" activeCell="A9" activeCellId="0" sqref="A9"/>
      <selection pane="bottomRigh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2" min="1" style="0" width="20"/>
    <col collapsed="false" customWidth="true" hidden="false" outlineLevel="0" max="4" min="3" style="0" width="48"/>
    <col collapsed="false" customWidth="true" hidden="false" outlineLevel="0" max="5" min="5" style="0" width="19"/>
    <col collapsed="false" customWidth="true" hidden="false" outlineLevel="0" max="8" min="6" style="0" width="10"/>
    <col collapsed="false" customWidth="true" hidden="false" outlineLevel="0" max="9" min="9" style="0" width="48"/>
    <col collapsed="false" customWidth="true" hidden="false" outlineLevel="0" max="10" min="10" style="0" width="10"/>
  </cols>
  <sheetData>
    <row r="3" customFormat="false" ht="19.7" hidden="false" customHeight="false" outlineLevel="0" collapsed="false">
      <c r="C3" s="1" t="s">
        <v>54</v>
      </c>
      <c r="D3" s="2"/>
      <c r="E3" s="2"/>
      <c r="F3" s="2"/>
      <c r="G3" s="2"/>
      <c r="H3" s="2"/>
      <c r="I3" s="2"/>
      <c r="J3" s="2"/>
    </row>
    <row r="5" customFormat="false" ht="15" hidden="false" customHeight="false" outlineLevel="0" collapsed="false">
      <c r="C5" s="3" t="s">
        <v>55</v>
      </c>
    </row>
    <row r="6" customFormat="false" ht="15" hidden="false" customHeight="false" outlineLevel="0" collapsed="false">
      <c r="C6" s="4" t="s">
        <v>56</v>
      </c>
    </row>
    <row r="8" customFormat="false" ht="16.4" hidden="false" customHeight="false" outlineLevel="0" collapsed="false">
      <c r="C8" s="8" t="s">
        <v>57</v>
      </c>
      <c r="D8" s="8" t="s">
        <v>58</v>
      </c>
      <c r="E8" s="8" t="s">
        <v>59</v>
      </c>
      <c r="F8" s="8" t="s">
        <v>60</v>
      </c>
      <c r="G8" s="8" t="s">
        <v>61</v>
      </c>
      <c r="H8" s="8" t="s">
        <v>62</v>
      </c>
      <c r="I8" s="8" t="s">
        <v>63</v>
      </c>
    </row>
    <row r="9" customFormat="false" ht="61.15" hidden="false" customHeight="false" outlineLevel="0" collapsed="false">
      <c r="C9" s="0" t="s">
        <v>64</v>
      </c>
      <c r="D9" s="0" t="s">
        <v>65</v>
      </c>
      <c r="E9" s="0" t="s">
        <v>66</v>
      </c>
      <c r="F9" s="14" t="n">
        <v>4</v>
      </c>
      <c r="G9" s="14" t="n">
        <v>6</v>
      </c>
      <c r="H9" s="14" t="n">
        <v>7</v>
      </c>
      <c r="I9" s="15" t="s">
        <v>67</v>
      </c>
    </row>
    <row r="10" customFormat="false" ht="31.3" hidden="false" customHeight="false" outlineLevel="0" collapsed="false">
      <c r="C10" s="0" t="s">
        <v>64</v>
      </c>
      <c r="D10" s="0" t="s">
        <v>68</v>
      </c>
      <c r="E10" s="0" t="s">
        <v>69</v>
      </c>
      <c r="F10" s="14" t="n">
        <v>340</v>
      </c>
      <c r="G10" s="14" t="n">
        <v>360</v>
      </c>
      <c r="H10" s="14" t="n">
        <v>365</v>
      </c>
      <c r="I10" s="15" t="s">
        <v>70</v>
      </c>
    </row>
    <row r="12" customFormat="false" ht="46.25" hidden="false" customHeight="false" outlineLevel="0" collapsed="false">
      <c r="C12" s="0" t="s">
        <v>71</v>
      </c>
      <c r="D12" s="0" t="s">
        <v>72</v>
      </c>
      <c r="E12" s="0" t="s">
        <v>73</v>
      </c>
      <c r="F12" s="14" t="n">
        <v>5</v>
      </c>
      <c r="G12" s="14" t="n">
        <v>10</v>
      </c>
      <c r="H12" s="14" t="n">
        <v>18</v>
      </c>
      <c r="I12" s="15" t="s">
        <v>74</v>
      </c>
    </row>
    <row r="13" customFormat="false" ht="31.3" hidden="false" customHeight="false" outlineLevel="0" collapsed="false">
      <c r="C13" s="0" t="s">
        <v>71</v>
      </c>
      <c r="D13" s="0" t="s">
        <v>75</v>
      </c>
      <c r="E13" s="0" t="s">
        <v>76</v>
      </c>
      <c r="F13" s="14" t="n">
        <v>2</v>
      </c>
      <c r="G13" s="14" t="n">
        <v>4</v>
      </c>
      <c r="H13" s="14" t="n">
        <v>7</v>
      </c>
      <c r="I13" s="15" t="s">
        <v>77</v>
      </c>
    </row>
    <row r="14" customFormat="false" ht="31.3" hidden="false" customHeight="false" outlineLevel="0" collapsed="false">
      <c r="C14" s="0" t="s">
        <v>71</v>
      </c>
      <c r="D14" s="0" t="s">
        <v>78</v>
      </c>
      <c r="E14" s="0" t="s">
        <v>76</v>
      </c>
      <c r="F14" s="14" t="n">
        <v>0.5</v>
      </c>
      <c r="G14" s="14" t="n">
        <v>2</v>
      </c>
      <c r="H14" s="14" t="n">
        <v>4</v>
      </c>
      <c r="I14" s="15" t="s">
        <v>77</v>
      </c>
    </row>
    <row r="15" customFormat="false" ht="31.3" hidden="false" customHeight="false" outlineLevel="0" collapsed="false">
      <c r="C15" s="0" t="s">
        <v>71</v>
      </c>
      <c r="D15" s="0" t="s">
        <v>79</v>
      </c>
      <c r="E15" s="0" t="s">
        <v>73</v>
      </c>
      <c r="F15" s="14" t="n">
        <v>5</v>
      </c>
      <c r="G15" s="14" t="n">
        <v>10</v>
      </c>
      <c r="H15" s="14" t="n">
        <v>20</v>
      </c>
      <c r="I15" s="15" t="s">
        <v>80</v>
      </c>
    </row>
    <row r="17" customFormat="false" ht="46.25" hidden="false" customHeight="false" outlineLevel="0" collapsed="false">
      <c r="C17" s="0" t="s">
        <v>81</v>
      </c>
      <c r="D17" s="0" t="s">
        <v>82</v>
      </c>
      <c r="E17" s="0" t="s">
        <v>83</v>
      </c>
      <c r="F17" s="16" t="n">
        <v>3.5</v>
      </c>
      <c r="G17" s="16" t="n">
        <v>4</v>
      </c>
      <c r="H17" s="16" t="n">
        <v>5</v>
      </c>
      <c r="I17" s="15" t="s">
        <v>84</v>
      </c>
    </row>
    <row r="18" customFormat="false" ht="46.25" hidden="false" customHeight="false" outlineLevel="0" collapsed="false">
      <c r="C18" s="0" t="s">
        <v>81</v>
      </c>
      <c r="D18" s="0" t="s">
        <v>85</v>
      </c>
      <c r="E18" s="0" t="s">
        <v>86</v>
      </c>
      <c r="F18" s="16" t="n">
        <v>6</v>
      </c>
      <c r="G18" s="16" t="n">
        <v>7</v>
      </c>
      <c r="H18" s="16" t="n">
        <v>8</v>
      </c>
      <c r="I18" s="15" t="s">
        <v>87</v>
      </c>
    </row>
    <row r="19" customFormat="false" ht="46.25" hidden="false" customHeight="false" outlineLevel="0" collapsed="false">
      <c r="C19" s="0" t="s">
        <v>81</v>
      </c>
      <c r="D19" s="0" t="s">
        <v>88</v>
      </c>
      <c r="E19" s="0" t="s">
        <v>89</v>
      </c>
      <c r="F19" s="16" t="n">
        <v>2.5</v>
      </c>
      <c r="G19" s="16" t="n">
        <v>3</v>
      </c>
      <c r="H19" s="16" t="n">
        <v>4</v>
      </c>
      <c r="I19" s="15" t="s">
        <v>90</v>
      </c>
    </row>
    <row r="20" customFormat="false" ht="31.3" hidden="false" customHeight="false" outlineLevel="0" collapsed="false">
      <c r="C20" s="0" t="s">
        <v>81</v>
      </c>
      <c r="D20" s="0" t="s">
        <v>91</v>
      </c>
      <c r="E20" s="0" t="s">
        <v>92</v>
      </c>
      <c r="F20" s="16" t="n">
        <v>2</v>
      </c>
      <c r="G20" s="16" t="n">
        <v>2.5</v>
      </c>
      <c r="H20" s="16" t="n">
        <v>3</v>
      </c>
      <c r="I20" s="15" t="s">
        <v>93</v>
      </c>
    </row>
    <row r="22" customFormat="false" ht="31.3" hidden="false" customHeight="false" outlineLevel="0" collapsed="false">
      <c r="C22" s="0" t="s">
        <v>94</v>
      </c>
      <c r="D22" s="0" t="s">
        <v>95</v>
      </c>
      <c r="E22" s="0" t="s">
        <v>96</v>
      </c>
      <c r="F22" s="17" t="n">
        <v>0.075</v>
      </c>
      <c r="G22" s="17" t="n">
        <v>0.1</v>
      </c>
      <c r="H22" s="17" t="n">
        <v>0.15</v>
      </c>
      <c r="I22" s="15" t="s">
        <v>97</v>
      </c>
    </row>
    <row r="23" customFormat="false" ht="31.3" hidden="false" customHeight="false" outlineLevel="0" collapsed="false">
      <c r="C23" s="0" t="s">
        <v>94</v>
      </c>
      <c r="D23" s="0" t="s">
        <v>98</v>
      </c>
      <c r="E23" s="0" t="s">
        <v>99</v>
      </c>
      <c r="F23" s="17" t="n">
        <v>0.5</v>
      </c>
      <c r="G23" s="17" t="n">
        <v>0.6</v>
      </c>
      <c r="H23" s="17" t="n">
        <v>0.7</v>
      </c>
      <c r="I23" s="15" t="s">
        <v>100</v>
      </c>
    </row>
    <row r="24" customFormat="false" ht="16.4" hidden="false" customHeight="false" outlineLevel="0" collapsed="false">
      <c r="C24" s="0" t="s">
        <v>94</v>
      </c>
      <c r="D24" s="0" t="s">
        <v>101</v>
      </c>
      <c r="E24" s="0" t="s">
        <v>99</v>
      </c>
      <c r="F24" s="17" t="n">
        <v>0.25</v>
      </c>
      <c r="G24" s="17" t="n">
        <v>0.35</v>
      </c>
      <c r="H24" s="17" t="n">
        <v>0.45</v>
      </c>
      <c r="I24" s="15" t="s">
        <v>102</v>
      </c>
    </row>
    <row r="25" customFormat="false" ht="31.3" hidden="false" customHeight="false" outlineLevel="0" collapsed="false">
      <c r="C25" s="0" t="s">
        <v>94</v>
      </c>
      <c r="D25" s="0" t="s">
        <v>103</v>
      </c>
      <c r="E25" s="0" t="s">
        <v>99</v>
      </c>
      <c r="F25" s="17" t="n">
        <v>0.45</v>
      </c>
      <c r="G25" s="17" t="n">
        <v>0.5</v>
      </c>
      <c r="H25" s="17" t="n">
        <v>0.6</v>
      </c>
      <c r="I25" s="15" t="s">
        <v>104</v>
      </c>
    </row>
    <row r="26" customFormat="false" ht="46.25" hidden="false" customHeight="false" outlineLevel="0" collapsed="false">
      <c r="C26" s="0" t="s">
        <v>94</v>
      </c>
      <c r="D26" s="0" t="s">
        <v>105</v>
      </c>
      <c r="E26" s="0" t="s">
        <v>99</v>
      </c>
      <c r="F26" s="17" t="n">
        <v>0.0249</v>
      </c>
      <c r="G26" s="17" t="n">
        <v>0.0295</v>
      </c>
      <c r="H26" s="17" t="n">
        <v>0.0325</v>
      </c>
      <c r="I26" s="15" t="s">
        <v>106</v>
      </c>
    </row>
    <row r="27" customFormat="false" ht="16.4" hidden="false" customHeight="false" outlineLevel="0" collapsed="false">
      <c r="C27" s="0" t="s">
        <v>94</v>
      </c>
      <c r="D27" s="0" t="s">
        <v>107</v>
      </c>
      <c r="E27" s="0" t="s">
        <v>99</v>
      </c>
      <c r="F27" s="17" t="n">
        <v>0.01</v>
      </c>
      <c r="G27" s="17" t="n">
        <v>0.02</v>
      </c>
      <c r="H27" s="17" t="n">
        <v>0.04</v>
      </c>
      <c r="I27" s="15" t="s">
        <v>108</v>
      </c>
    </row>
    <row r="29" customFormat="false" ht="46.25" hidden="false" customHeight="false" outlineLevel="0" collapsed="false">
      <c r="C29" s="0" t="s">
        <v>109</v>
      </c>
      <c r="D29" s="0" t="s">
        <v>110</v>
      </c>
      <c r="E29" s="0" t="s">
        <v>111</v>
      </c>
      <c r="F29" s="16" t="n">
        <v>7000</v>
      </c>
      <c r="G29" s="16" t="n">
        <v>8500</v>
      </c>
      <c r="H29" s="16" t="n">
        <v>11000</v>
      </c>
      <c r="I29" s="15" t="s">
        <v>112</v>
      </c>
    </row>
    <row r="30" customFormat="false" ht="31.3" hidden="false" customHeight="false" outlineLevel="0" collapsed="false">
      <c r="C30" s="0" t="s">
        <v>109</v>
      </c>
      <c r="D30" s="0" t="s">
        <v>113</v>
      </c>
      <c r="E30" s="0" t="s">
        <v>111</v>
      </c>
      <c r="F30" s="16" t="n">
        <v>700</v>
      </c>
      <c r="G30" s="16" t="n">
        <v>1200</v>
      </c>
      <c r="H30" s="16" t="n">
        <v>1800</v>
      </c>
      <c r="I30" s="15" t="s">
        <v>114</v>
      </c>
    </row>
    <row r="31" customFormat="false" ht="31.3" hidden="false" customHeight="false" outlineLevel="0" collapsed="false">
      <c r="C31" s="0" t="s">
        <v>109</v>
      </c>
      <c r="D31" s="7" t="s">
        <v>115</v>
      </c>
      <c r="E31" s="18" t="s">
        <v>111</v>
      </c>
      <c r="F31" s="16" t="n">
        <v>1000</v>
      </c>
      <c r="G31" s="16" t="n">
        <v>1750</v>
      </c>
      <c r="H31" s="16" t="n">
        <v>3000</v>
      </c>
      <c r="I31" s="15" t="s">
        <v>116</v>
      </c>
    </row>
    <row r="32" customFormat="false" ht="31.3" hidden="false" customHeight="false" outlineLevel="0" collapsed="false">
      <c r="C32" s="0" t="s">
        <v>109</v>
      </c>
      <c r="D32" s="7" t="s">
        <v>117</v>
      </c>
      <c r="E32" s="18" t="s">
        <v>111</v>
      </c>
      <c r="F32" s="16" t="n">
        <v>1000</v>
      </c>
      <c r="G32" s="16" t="n">
        <v>1800</v>
      </c>
      <c r="H32" s="16" t="n">
        <v>3000</v>
      </c>
      <c r="I32" s="15" t="s">
        <v>118</v>
      </c>
    </row>
    <row r="33" customFormat="false" ht="31.3" hidden="false" customHeight="false" outlineLevel="0" collapsed="false">
      <c r="C33" s="0" t="s">
        <v>109</v>
      </c>
      <c r="D33" s="7" t="s">
        <v>119</v>
      </c>
      <c r="E33" s="18" t="s">
        <v>111</v>
      </c>
      <c r="F33" s="16" t="n">
        <v>500</v>
      </c>
      <c r="G33" s="16" t="n">
        <v>900</v>
      </c>
      <c r="H33" s="16" t="n">
        <v>1400</v>
      </c>
      <c r="I33" s="15" t="s">
        <v>120</v>
      </c>
    </row>
    <row r="34" customFormat="false" ht="31.3" hidden="false" customHeight="false" outlineLevel="0" collapsed="false">
      <c r="C34" s="0" t="s">
        <v>109</v>
      </c>
      <c r="D34" s="0" t="s">
        <v>121</v>
      </c>
      <c r="E34" s="0" t="s">
        <v>111</v>
      </c>
      <c r="F34" s="16" t="n">
        <v>1000</v>
      </c>
      <c r="G34" s="16" t="n">
        <v>1500</v>
      </c>
      <c r="H34" s="16" t="n">
        <v>2200</v>
      </c>
      <c r="I34" s="15" t="s">
        <v>122</v>
      </c>
    </row>
    <row r="35" customFormat="false" ht="76.1" hidden="false" customHeight="false" outlineLevel="0" collapsed="false">
      <c r="C35" s="0" t="s">
        <v>109</v>
      </c>
      <c r="D35" s="7" t="s">
        <v>123</v>
      </c>
      <c r="E35" s="18" t="s">
        <v>111</v>
      </c>
      <c r="F35" s="16" t="n">
        <v>450</v>
      </c>
      <c r="G35" s="16" t="n">
        <v>1050</v>
      </c>
      <c r="H35" s="16" t="n">
        <v>1200</v>
      </c>
      <c r="I35" s="15" t="s">
        <v>124</v>
      </c>
    </row>
    <row r="36" customFormat="false" ht="46.25" hidden="false" customHeight="false" outlineLevel="0" collapsed="false">
      <c r="C36" s="0" t="s">
        <v>109</v>
      </c>
      <c r="D36" s="7" t="s">
        <v>125</v>
      </c>
      <c r="E36" s="18" t="s">
        <v>111</v>
      </c>
      <c r="F36" s="16" t="n">
        <v>300</v>
      </c>
      <c r="G36" s="16" t="n">
        <v>750</v>
      </c>
      <c r="H36" s="16" t="n">
        <v>1500</v>
      </c>
      <c r="I36" s="15" t="s">
        <v>126</v>
      </c>
    </row>
    <row r="37" customFormat="false" ht="31.3" hidden="false" customHeight="false" outlineLevel="0" collapsed="false">
      <c r="C37" s="0" t="s">
        <v>109</v>
      </c>
      <c r="D37" s="0" t="s">
        <v>127</v>
      </c>
      <c r="E37" s="0" t="s">
        <v>128</v>
      </c>
      <c r="F37" s="17" t="n">
        <v>0.075</v>
      </c>
      <c r="G37" s="17" t="n">
        <v>0.1</v>
      </c>
      <c r="H37" s="17" t="n">
        <v>0.15</v>
      </c>
      <c r="I37" s="15" t="s">
        <v>129</v>
      </c>
    </row>
    <row r="39" customFormat="false" ht="46.25" hidden="false" customHeight="false" outlineLevel="0" collapsed="false">
      <c r="C39" s="0" t="s">
        <v>130</v>
      </c>
      <c r="D39" s="0" t="s">
        <v>131</v>
      </c>
      <c r="E39" s="0" t="s">
        <v>132</v>
      </c>
      <c r="F39" s="16" t="n">
        <v>27</v>
      </c>
      <c r="G39" s="16" t="n">
        <v>35</v>
      </c>
      <c r="H39" s="16" t="n">
        <v>39</v>
      </c>
      <c r="I39" s="15" t="s">
        <v>133</v>
      </c>
    </row>
    <row r="40" customFormat="false" ht="46.25" hidden="false" customHeight="false" outlineLevel="0" collapsed="false">
      <c r="C40" s="0" t="s">
        <v>130</v>
      </c>
      <c r="D40" s="0" t="s">
        <v>134</v>
      </c>
      <c r="E40" s="0" t="s">
        <v>135</v>
      </c>
      <c r="F40" s="16" t="n">
        <v>40</v>
      </c>
      <c r="G40" s="16" t="n">
        <v>65</v>
      </c>
      <c r="H40" s="16" t="n">
        <v>100</v>
      </c>
      <c r="I40" s="15" t="s">
        <v>136</v>
      </c>
    </row>
    <row r="41" customFormat="false" ht="46.25" hidden="false" customHeight="false" outlineLevel="0" collapsed="false">
      <c r="C41" s="0" t="s">
        <v>130</v>
      </c>
      <c r="D41" s="0" t="s">
        <v>137</v>
      </c>
      <c r="E41" s="0" t="s">
        <v>66</v>
      </c>
      <c r="F41" s="14" t="n">
        <v>1</v>
      </c>
      <c r="G41" s="14" t="n">
        <v>2</v>
      </c>
      <c r="H41" s="14" t="n">
        <v>2</v>
      </c>
      <c r="I41" s="15" t="s">
        <v>138</v>
      </c>
    </row>
    <row r="42" customFormat="false" ht="46.25" hidden="false" customHeight="false" outlineLevel="0" collapsed="false">
      <c r="C42" s="0" t="s">
        <v>130</v>
      </c>
      <c r="D42" s="0" t="s">
        <v>139</v>
      </c>
      <c r="E42" s="0" t="s">
        <v>140</v>
      </c>
      <c r="F42" s="16" t="n">
        <v>9</v>
      </c>
      <c r="G42" s="16" t="n">
        <v>10</v>
      </c>
      <c r="H42" s="16" t="n">
        <v>12</v>
      </c>
      <c r="I42" s="15" t="s">
        <v>141</v>
      </c>
    </row>
    <row r="43" customFormat="false" ht="46.25" hidden="false" customHeight="false" outlineLevel="0" collapsed="false">
      <c r="C43" s="0" t="s">
        <v>130</v>
      </c>
      <c r="D43" s="0" t="s">
        <v>142</v>
      </c>
      <c r="E43" s="0" t="s">
        <v>143</v>
      </c>
      <c r="F43" s="16" t="n">
        <v>800</v>
      </c>
      <c r="G43" s="16" t="n">
        <v>1400</v>
      </c>
      <c r="H43" s="16" t="n">
        <v>2200</v>
      </c>
      <c r="I43" s="15" t="s">
        <v>144</v>
      </c>
    </row>
    <row r="44" customFormat="false" ht="31.3" hidden="false" customHeight="false" outlineLevel="0" collapsed="false">
      <c r="C44" s="0" t="s">
        <v>130</v>
      </c>
      <c r="D44" s="7" t="s">
        <v>145</v>
      </c>
      <c r="E44" s="18" t="s">
        <v>143</v>
      </c>
      <c r="F44" s="16" t="n">
        <v>360</v>
      </c>
      <c r="G44" s="16" t="n">
        <v>600</v>
      </c>
      <c r="H44" s="16" t="n">
        <v>900</v>
      </c>
      <c r="I44" s="15" t="s">
        <v>146</v>
      </c>
    </row>
    <row r="45" customFormat="false" ht="31.3" hidden="false" customHeight="false" outlineLevel="0" collapsed="false">
      <c r="C45" s="0" t="s">
        <v>130</v>
      </c>
      <c r="D45" s="0" t="s">
        <v>147</v>
      </c>
      <c r="E45" s="0" t="s">
        <v>143</v>
      </c>
      <c r="F45" s="16" t="n">
        <v>500</v>
      </c>
      <c r="G45" s="16" t="n">
        <v>750</v>
      </c>
      <c r="H45" s="16" t="n">
        <v>1100</v>
      </c>
      <c r="I45" s="15" t="s">
        <v>148</v>
      </c>
    </row>
    <row r="46" customFormat="false" ht="31.3" hidden="false" customHeight="false" outlineLevel="0" collapsed="false">
      <c r="C46" s="0" t="s">
        <v>130</v>
      </c>
      <c r="D46" s="0" t="s">
        <v>149</v>
      </c>
      <c r="E46" s="0" t="s">
        <v>150</v>
      </c>
      <c r="F46" s="14" t="n">
        <v>2</v>
      </c>
      <c r="G46" s="14" t="n">
        <v>3</v>
      </c>
      <c r="H46" s="14" t="n">
        <v>5</v>
      </c>
      <c r="I46" s="15" t="s">
        <v>151</v>
      </c>
    </row>
    <row r="47" customFormat="false" ht="31.3" hidden="false" customHeight="false" outlineLevel="0" collapsed="false">
      <c r="C47" s="0" t="s">
        <v>130</v>
      </c>
      <c r="D47" s="0" t="s">
        <v>152</v>
      </c>
      <c r="E47" s="0" t="s">
        <v>153</v>
      </c>
      <c r="F47" s="16" t="n">
        <v>14</v>
      </c>
      <c r="G47" s="16" t="n">
        <v>16</v>
      </c>
      <c r="H47" s="16" t="n">
        <v>20</v>
      </c>
      <c r="I47" s="15" t="s">
        <v>154</v>
      </c>
    </row>
    <row r="48" customFormat="false" ht="16.4" hidden="false" customHeight="false" outlineLevel="0" collapsed="false">
      <c r="C48" s="0" t="s">
        <v>130</v>
      </c>
      <c r="D48" s="0" t="s">
        <v>155</v>
      </c>
      <c r="E48" s="0" t="s">
        <v>143</v>
      </c>
      <c r="F48" s="16" t="n">
        <v>150</v>
      </c>
      <c r="G48" s="16" t="n">
        <v>300</v>
      </c>
      <c r="H48" s="16" t="n">
        <v>500</v>
      </c>
      <c r="I48" s="15" t="s">
        <v>156</v>
      </c>
    </row>
    <row r="49" customFormat="false" ht="46.25" hidden="false" customHeight="false" outlineLevel="0" collapsed="false">
      <c r="C49" s="0" t="s">
        <v>130</v>
      </c>
      <c r="D49" s="0" t="s">
        <v>157</v>
      </c>
      <c r="E49" s="0" t="s">
        <v>143</v>
      </c>
      <c r="F49" s="16" t="n">
        <v>250</v>
      </c>
      <c r="G49" s="16" t="n">
        <v>500</v>
      </c>
      <c r="H49" s="16" t="n">
        <v>1000</v>
      </c>
      <c r="I49" s="15" t="s">
        <v>158</v>
      </c>
    </row>
    <row r="51" customFormat="false" ht="46.25" hidden="false" customHeight="false" outlineLevel="0" collapsed="false">
      <c r="C51" s="0" t="s">
        <v>159</v>
      </c>
      <c r="D51" s="7" t="s">
        <v>160</v>
      </c>
      <c r="E51" s="18" t="s">
        <v>161</v>
      </c>
      <c r="F51" s="17" t="n">
        <v>0.2</v>
      </c>
      <c r="G51" s="17" t="n">
        <v>0.25</v>
      </c>
      <c r="H51" s="17" t="n">
        <v>0.35</v>
      </c>
      <c r="I51" s="15" t="s">
        <v>162</v>
      </c>
    </row>
    <row r="52" customFormat="false" ht="46.25" hidden="false" customHeight="false" outlineLevel="0" collapsed="false">
      <c r="C52" s="0" t="s">
        <v>159</v>
      </c>
      <c r="D52" s="0" t="s">
        <v>163</v>
      </c>
      <c r="E52" s="0" t="s">
        <v>111</v>
      </c>
      <c r="F52" s="16" t="n">
        <v>2000</v>
      </c>
      <c r="G52" s="16" t="n">
        <v>3000</v>
      </c>
      <c r="H52" s="16" t="n">
        <v>4500</v>
      </c>
      <c r="I52" s="15" t="s">
        <v>164</v>
      </c>
    </row>
    <row r="53" customFormat="false" ht="46.25" hidden="false" customHeight="false" outlineLevel="0" collapsed="false">
      <c r="C53" s="0" t="s">
        <v>159</v>
      </c>
      <c r="D53" s="0" t="s">
        <v>165</v>
      </c>
      <c r="E53" s="0" t="s">
        <v>150</v>
      </c>
      <c r="F53" s="14" t="n">
        <v>1</v>
      </c>
      <c r="G53" s="14" t="n">
        <v>1.5</v>
      </c>
      <c r="H53" s="14" t="n">
        <v>2.5</v>
      </c>
      <c r="I53" s="15" t="s">
        <v>166</v>
      </c>
    </row>
    <row r="54" customFormat="false" ht="46.25" hidden="false" customHeight="false" outlineLevel="0" collapsed="false">
      <c r="C54" s="0" t="s">
        <v>159</v>
      </c>
      <c r="D54" s="0" t="s">
        <v>167</v>
      </c>
      <c r="E54" s="0" t="s">
        <v>111</v>
      </c>
      <c r="F54" s="16" t="n">
        <v>4000</v>
      </c>
      <c r="G54" s="16" t="n">
        <v>6000</v>
      </c>
      <c r="H54" s="16" t="n">
        <v>10000</v>
      </c>
      <c r="I54" s="15" t="s">
        <v>168</v>
      </c>
    </row>
    <row r="56" customFormat="false" ht="31.3" hidden="false" customHeight="false" outlineLevel="0" collapsed="false">
      <c r="C56" s="0" t="s">
        <v>169</v>
      </c>
      <c r="D56" s="0" t="s">
        <v>170</v>
      </c>
      <c r="E56" s="0" t="s">
        <v>171</v>
      </c>
      <c r="F56" s="17" t="n">
        <v>0</v>
      </c>
      <c r="G56" s="17" t="n">
        <v>0.03</v>
      </c>
      <c r="H56" s="17" t="n">
        <v>0.06</v>
      </c>
      <c r="I56" s="15" t="s">
        <v>172</v>
      </c>
    </row>
    <row r="57" customFormat="false" ht="16.4" hidden="false" customHeight="false" outlineLevel="0" collapsed="false">
      <c r="C57" s="0" t="s">
        <v>169</v>
      </c>
      <c r="D57" s="0" t="s">
        <v>173</v>
      </c>
      <c r="E57" s="0" t="s">
        <v>171</v>
      </c>
      <c r="F57" s="17" t="n">
        <v>0.02</v>
      </c>
      <c r="G57" s="17" t="n">
        <v>0.03</v>
      </c>
      <c r="H57" s="17" t="n">
        <v>0.05</v>
      </c>
      <c r="I57" s="15" t="s">
        <v>174</v>
      </c>
    </row>
    <row r="58" customFormat="false" ht="31.3" hidden="false" customHeight="false" outlineLevel="0" collapsed="false">
      <c r="C58" s="0" t="s">
        <v>169</v>
      </c>
      <c r="D58" s="0" t="s">
        <v>175</v>
      </c>
      <c r="E58" s="0" t="s">
        <v>171</v>
      </c>
      <c r="F58" s="17" t="n">
        <v>0.08</v>
      </c>
      <c r="G58" s="17" t="n">
        <v>0.1</v>
      </c>
      <c r="H58" s="17" t="n">
        <v>0.15</v>
      </c>
      <c r="I58" s="15" t="s">
        <v>176</v>
      </c>
    </row>
  </sheetData>
  <autoFilter ref="C8:I58"/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&amp;CInputs | Page &amp;P of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C3:H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2" min="1" style="0" width="20"/>
    <col collapsed="false" customWidth="true" hidden="false" outlineLevel="0" max="7" min="3" style="0" width="48"/>
    <col collapsed="false" customWidth="true" hidden="false" outlineLevel="0" max="8" min="8" style="0" width="10"/>
  </cols>
  <sheetData>
    <row r="3" customFormat="false" ht="19.7" hidden="false" customHeight="false" outlineLevel="0" collapsed="false">
      <c r="C3" s="1" t="s">
        <v>177</v>
      </c>
      <c r="D3" s="2"/>
      <c r="E3" s="2"/>
      <c r="F3" s="2"/>
      <c r="G3" s="2"/>
      <c r="H3" s="2"/>
    </row>
    <row r="5" customFormat="false" ht="15" hidden="false" customHeight="false" outlineLevel="0" collapsed="false">
      <c r="C5" s="3" t="s">
        <v>178</v>
      </c>
    </row>
    <row r="6" customFormat="false" ht="15" hidden="false" customHeight="false" outlineLevel="0" collapsed="false">
      <c r="C6" s="4" t="s">
        <v>179</v>
      </c>
    </row>
    <row r="8" customFormat="false" ht="16.4" hidden="false" customHeight="false" outlineLevel="0" collapsed="false">
      <c r="C8" s="8" t="s">
        <v>7</v>
      </c>
      <c r="D8" s="8" t="s">
        <v>60</v>
      </c>
      <c r="E8" s="8" t="s">
        <v>61</v>
      </c>
      <c r="F8" s="8" t="s">
        <v>62</v>
      </c>
      <c r="G8" s="8" t="s">
        <v>180</v>
      </c>
    </row>
    <row r="9" customFormat="false" ht="15" hidden="false" customHeight="false" outlineLevel="0" collapsed="false">
      <c r="C9" s="0" t="s">
        <v>181</v>
      </c>
      <c r="D9" s="9" t="n">
        <f aca="false">Inputs!F12*Inputs!F17*Inputs!F10</f>
        <v>5950</v>
      </c>
      <c r="E9" s="9" t="n">
        <f aca="false">Inputs!G12*Inputs!G17*Inputs!G10</f>
        <v>14400</v>
      </c>
      <c r="F9" s="9" t="n">
        <f aca="false">Inputs!H12*Inputs!H17*Inputs!H10</f>
        <v>32850</v>
      </c>
    </row>
    <row r="10" customFormat="false" ht="15" hidden="false" customHeight="false" outlineLevel="0" collapsed="false">
      <c r="C10" s="0" t="s">
        <v>182</v>
      </c>
      <c r="D10" s="9" t="n">
        <f aca="false">Inputs!F13*Inputs!F18*Inputs!F10</f>
        <v>4080</v>
      </c>
      <c r="E10" s="9" t="n">
        <f aca="false">Inputs!G13*Inputs!G18*Inputs!G10</f>
        <v>10080</v>
      </c>
      <c r="F10" s="9" t="n">
        <f aca="false">Inputs!H13*Inputs!H18*Inputs!H10</f>
        <v>20440</v>
      </c>
    </row>
    <row r="11" customFormat="false" ht="15" hidden="false" customHeight="false" outlineLevel="0" collapsed="false">
      <c r="C11" s="0" t="s">
        <v>183</v>
      </c>
      <c r="D11" s="9" t="n">
        <f aca="false">Inputs!F14*Inputs!F19*Inputs!F10</f>
        <v>425</v>
      </c>
      <c r="E11" s="9" t="n">
        <f aca="false">Inputs!G14*Inputs!G19*Inputs!G10</f>
        <v>2160</v>
      </c>
      <c r="F11" s="9" t="n">
        <f aca="false">Inputs!H14*Inputs!H19*Inputs!H10</f>
        <v>5840</v>
      </c>
    </row>
    <row r="12" customFormat="false" ht="15" hidden="false" customHeight="false" outlineLevel="0" collapsed="false">
      <c r="C12" s="0" t="s">
        <v>184</v>
      </c>
      <c r="D12" s="9" t="n">
        <f aca="false">Inputs!F15*Inputs!F20*Inputs!F10</f>
        <v>3400</v>
      </c>
      <c r="E12" s="9" t="n">
        <f aca="false">Inputs!G15*Inputs!G20*Inputs!G10</f>
        <v>9000</v>
      </c>
      <c r="F12" s="9" t="n">
        <f aca="false">Inputs!H15*Inputs!H20*Inputs!H10</f>
        <v>21900</v>
      </c>
    </row>
    <row r="13" customFormat="false" ht="16.4" hidden="false" customHeight="false" outlineLevel="0" collapsed="false">
      <c r="C13" s="19" t="s">
        <v>185</v>
      </c>
      <c r="D13" s="20" t="n">
        <f aca="false">SUM(D9:D12)</f>
        <v>13855</v>
      </c>
      <c r="E13" s="20" t="n">
        <f aca="false">SUM(E9:E12)</f>
        <v>35640</v>
      </c>
      <c r="F13" s="20" t="n">
        <f aca="false">SUM(F9:F12)</f>
        <v>81030</v>
      </c>
      <c r="G13" s="7" t="s">
        <v>186</v>
      </c>
    </row>
    <row r="14" customFormat="false" ht="16.4" hidden="false" customHeight="false" outlineLevel="0" collapsed="false">
      <c r="C14" s="0" t="s">
        <v>187</v>
      </c>
      <c r="D14" s="21" t="n">
        <f aca="false">D9*Inputs!F22+D10*Inputs!F23+D11*Inputs!F24+D12*Inputs!F25</f>
        <v>4122.5</v>
      </c>
      <c r="E14" s="21" t="n">
        <f aca="false">E9*Inputs!G22+E10*Inputs!G23+E11*Inputs!G24+E12*Inputs!G25</f>
        <v>12744</v>
      </c>
      <c r="F14" s="21" t="n">
        <f aca="false">F9*Inputs!H22+F10*Inputs!H23+F11*Inputs!H24+F12*Inputs!H25</f>
        <v>35003.5</v>
      </c>
    </row>
    <row r="15" customFormat="false" ht="15" hidden="false" customHeight="false" outlineLevel="0" collapsed="false">
      <c r="C15" s="0" t="s">
        <v>188</v>
      </c>
      <c r="D15" s="9" t="n">
        <f aca="false">D13*Inputs!F26</f>
        <v>344.9895</v>
      </c>
      <c r="E15" s="9" t="n">
        <f aca="false">E13*Inputs!G26</f>
        <v>1051.38</v>
      </c>
      <c r="F15" s="9" t="n">
        <f aca="false">F13*Inputs!H26</f>
        <v>2633.475</v>
      </c>
    </row>
    <row r="16" customFormat="false" ht="15" hidden="false" customHeight="false" outlineLevel="0" collapsed="false">
      <c r="C16" s="0" t="s">
        <v>189</v>
      </c>
      <c r="D16" s="9" t="n">
        <f aca="false">D13*Inputs!F27</f>
        <v>138.55</v>
      </c>
      <c r="E16" s="9" t="n">
        <f aca="false">E13*Inputs!G27</f>
        <v>712.8</v>
      </c>
      <c r="F16" s="9" t="n">
        <f aca="false">F13*Inputs!H27</f>
        <v>3241.2</v>
      </c>
    </row>
    <row r="17" customFormat="false" ht="16.4" hidden="false" customHeight="false" outlineLevel="0" collapsed="false">
      <c r="C17" s="0" t="s">
        <v>190</v>
      </c>
      <c r="D17" s="21" t="n">
        <f aca="false">Inputs!F39*52+Inputs!F40*12+Inputs!F41*Inputs!F42*12+Inputs!F43+Inputs!F44+Inputs!F45+Inputs!F46*Inputs!F47*52+Inputs!F48+Inputs!F49</f>
        <v>5508</v>
      </c>
      <c r="E17" s="21" t="n">
        <f aca="false">Inputs!G39*52+Inputs!G40*12+Inputs!G41*Inputs!G42*12+Inputs!G43+Inputs!G44+Inputs!G45+Inputs!G46*Inputs!G47*52+Inputs!G48+Inputs!G49</f>
        <v>8886</v>
      </c>
      <c r="F17" s="21" t="n">
        <f aca="false">Inputs!H39*52+Inputs!H40*12+Inputs!H41*Inputs!H42*12+Inputs!H43+Inputs!H44+Inputs!H45+Inputs!H46*Inputs!H47*52+Inputs!H48+Inputs!H49</f>
        <v>14416</v>
      </c>
    </row>
    <row r="18" customFormat="false" ht="31.3" hidden="false" customHeight="false" outlineLevel="0" collapsed="false">
      <c r="C18" s="10" t="s">
        <v>14</v>
      </c>
      <c r="D18" s="22" t="n">
        <f aca="false">D13-SUM(D14:D17)</f>
        <v>3740.9605</v>
      </c>
      <c r="E18" s="22" t="n">
        <f aca="false">E13-SUM(E14:E17)</f>
        <v>12245.82</v>
      </c>
      <c r="F18" s="22" t="n">
        <f aca="false">F13-SUM(F14:F17)</f>
        <v>25735.825</v>
      </c>
      <c r="G18" s="7" t="s">
        <v>191</v>
      </c>
    </row>
    <row r="19" customFormat="false" ht="15" hidden="false" customHeight="false" outlineLevel="0" collapsed="false">
      <c r="C19" s="0" t="s">
        <v>192</v>
      </c>
      <c r="D19" s="23" t="n">
        <f aca="false">IFERROR((D13-SUM(D14:D16))/D13,0)</f>
        <v>0.667553987730062</v>
      </c>
      <c r="E19" s="23" t="n">
        <f aca="false">IFERROR((E13-SUM(E14:E16))/E13,0)</f>
        <v>0.592924242424243</v>
      </c>
      <c r="F19" s="23" t="n">
        <f aca="false">IFERROR((F13-SUM(F14:F16))/F13,0)</f>
        <v>0.495518018018018</v>
      </c>
    </row>
    <row r="20" customFormat="false" ht="31.3" hidden="false" customHeight="false" outlineLevel="0" collapsed="false">
      <c r="C20" s="0" t="s">
        <v>193</v>
      </c>
      <c r="D20" s="24" t="n">
        <f aca="false">IFERROR(D17/D19,0)</f>
        <v>8251.01804683888</v>
      </c>
      <c r="E20" s="24" t="n">
        <f aca="false">IFERROR(E17/E19,0)</f>
        <v>14986.7375360949</v>
      </c>
      <c r="F20" s="24" t="n">
        <f aca="false">IFERROR(F17/F19,0)</f>
        <v>29092.786691514</v>
      </c>
      <c r="G20" s="7" t="s">
        <v>194</v>
      </c>
    </row>
    <row r="21" customFormat="false" ht="31.3" hidden="false" customHeight="false" outlineLevel="0" collapsed="false">
      <c r="C21" s="19" t="s">
        <v>10</v>
      </c>
      <c r="D21" s="25" t="n">
        <f aca="false">(Inputs!F29+Inputs!F30+Inputs!F31+Inputs!F32+Inputs!F33+Inputs!F34+Inputs!F35+Inputs!F36)*(1+Inputs!F37)</f>
        <v>12846.25</v>
      </c>
      <c r="E21" s="25" t="n">
        <f aca="false">(Inputs!G29+Inputs!G30+Inputs!G31+Inputs!G32+Inputs!G33+Inputs!G34+Inputs!G35+Inputs!G36)*(1+Inputs!G37)</f>
        <v>19195</v>
      </c>
      <c r="F21" s="25" t="n">
        <f aca="false">(Inputs!H29+Inputs!H30+Inputs!H31+Inputs!H32+Inputs!H33+Inputs!H34+Inputs!H35+Inputs!H36)*(1+Inputs!H37)</f>
        <v>28865</v>
      </c>
      <c r="G21" s="7" t="s">
        <v>195</v>
      </c>
    </row>
    <row r="22" customFormat="false" ht="16.4" hidden="false" customHeight="false" outlineLevel="0" collapsed="false">
      <c r="C22" s="0" t="s">
        <v>18</v>
      </c>
      <c r="D22" s="26" t="n">
        <f aca="false">IF(D18&gt;0,D21/D18,NA())</f>
        <v>3.43394430387597</v>
      </c>
      <c r="E22" s="26" t="n">
        <f aca="false">IF(E18&gt;0,E21/E18,NA())</f>
        <v>1.56747363590188</v>
      </c>
      <c r="F22" s="26" t="n">
        <f aca="false">IF(F18&gt;0,F21/F18,NA())</f>
        <v>1.12158829180724</v>
      </c>
      <c r="G22" s="7" t="s">
        <v>196</v>
      </c>
    </row>
  </sheetData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&amp;CScenario Economics | 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C3:H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2" min="1" style="0" width="20"/>
    <col collapsed="false" customWidth="true" hidden="false" outlineLevel="0" max="4" min="3" style="0" width="48"/>
    <col collapsed="false" customWidth="true" hidden="false" outlineLevel="0" max="6" min="5" style="0" width="17"/>
    <col collapsed="false" customWidth="true" hidden="false" outlineLevel="0" max="7" min="7" style="0" width="48"/>
    <col collapsed="false" customWidth="true" hidden="false" outlineLevel="0" max="8" min="8" style="0" width="10"/>
  </cols>
  <sheetData>
    <row r="3" customFormat="false" ht="19.7" hidden="false" customHeight="false" outlineLevel="0" collapsed="false">
      <c r="C3" s="1" t="s">
        <v>197</v>
      </c>
      <c r="D3" s="2"/>
      <c r="E3" s="2"/>
      <c r="F3" s="2"/>
      <c r="G3" s="2"/>
      <c r="H3" s="2"/>
    </row>
    <row r="5" customFormat="false" ht="15" hidden="false" customHeight="false" outlineLevel="0" collapsed="false">
      <c r="C5" s="3" t="s">
        <v>198</v>
      </c>
    </row>
    <row r="6" customFormat="false" ht="15" hidden="false" customHeight="false" outlineLevel="0" collapsed="false">
      <c r="C6" s="4" t="s">
        <v>199</v>
      </c>
    </row>
    <row r="8" customFormat="false" ht="16.4" hidden="false" customHeight="false" outlineLevel="0" collapsed="false">
      <c r="C8" s="8" t="s">
        <v>200</v>
      </c>
      <c r="D8" s="8" t="s">
        <v>60</v>
      </c>
      <c r="E8" s="8" t="s">
        <v>61</v>
      </c>
      <c r="F8" s="8" t="s">
        <v>62</v>
      </c>
      <c r="G8" s="8" t="s">
        <v>201</v>
      </c>
    </row>
    <row r="9" customFormat="false" ht="46.25" hidden="false" customHeight="false" outlineLevel="0" collapsed="false">
      <c r="C9" s="0" t="s">
        <v>202</v>
      </c>
      <c r="D9" s="9" t="n">
        <f aca="false">Inputs!F29</f>
        <v>7000</v>
      </c>
      <c r="E9" s="9" t="n">
        <f aca="false">Inputs!G29</f>
        <v>8500</v>
      </c>
      <c r="F9" s="9" t="n">
        <f aca="false">Inputs!H29</f>
        <v>11000</v>
      </c>
      <c r="G9" s="7" t="s">
        <v>112</v>
      </c>
    </row>
    <row r="10" customFormat="false" ht="31.3" hidden="false" customHeight="false" outlineLevel="0" collapsed="false">
      <c r="C10" s="0" t="s">
        <v>203</v>
      </c>
      <c r="D10" s="9" t="n">
        <f aca="false">Inputs!F30</f>
        <v>700</v>
      </c>
      <c r="E10" s="9" t="n">
        <f aca="false">Inputs!G30</f>
        <v>1200</v>
      </c>
      <c r="F10" s="9" t="n">
        <f aca="false">Inputs!H30</f>
        <v>1800</v>
      </c>
      <c r="G10" s="7" t="s">
        <v>114</v>
      </c>
    </row>
    <row r="11" customFormat="false" ht="31.3" hidden="false" customHeight="false" outlineLevel="0" collapsed="false">
      <c r="C11" s="0" t="s">
        <v>204</v>
      </c>
      <c r="D11" s="9" t="n">
        <f aca="false">Inputs!F31</f>
        <v>1000</v>
      </c>
      <c r="E11" s="9" t="n">
        <f aca="false">Inputs!G31</f>
        <v>1750</v>
      </c>
      <c r="F11" s="9" t="n">
        <f aca="false">Inputs!H31</f>
        <v>3000</v>
      </c>
      <c r="G11" s="7" t="s">
        <v>116</v>
      </c>
    </row>
    <row r="12" customFormat="false" ht="31.3" hidden="false" customHeight="false" outlineLevel="0" collapsed="false">
      <c r="C12" s="7" t="s">
        <v>205</v>
      </c>
      <c r="D12" s="9" t="n">
        <f aca="false">Inputs!F32</f>
        <v>1000</v>
      </c>
      <c r="E12" s="9" t="n">
        <f aca="false">Inputs!G32</f>
        <v>1800</v>
      </c>
      <c r="F12" s="9" t="n">
        <f aca="false">Inputs!H32</f>
        <v>3000</v>
      </c>
      <c r="G12" s="7" t="s">
        <v>118</v>
      </c>
    </row>
    <row r="13" customFormat="false" ht="31.3" hidden="false" customHeight="false" outlineLevel="0" collapsed="false">
      <c r="C13" s="0" t="s">
        <v>206</v>
      </c>
      <c r="D13" s="9" t="n">
        <f aca="false">Inputs!F33</f>
        <v>500</v>
      </c>
      <c r="E13" s="9" t="n">
        <f aca="false">Inputs!G33</f>
        <v>900</v>
      </c>
      <c r="F13" s="9" t="n">
        <f aca="false">Inputs!H33</f>
        <v>1400</v>
      </c>
      <c r="G13" s="7" t="s">
        <v>120</v>
      </c>
    </row>
    <row r="14" customFormat="false" ht="31.3" hidden="false" customHeight="false" outlineLevel="0" collapsed="false">
      <c r="C14" s="0" t="s">
        <v>207</v>
      </c>
      <c r="D14" s="9" t="n">
        <f aca="false">Inputs!F34</f>
        <v>1000</v>
      </c>
      <c r="E14" s="9" t="n">
        <f aca="false">Inputs!G34</f>
        <v>1500</v>
      </c>
      <c r="F14" s="9" t="n">
        <f aca="false">Inputs!H34</f>
        <v>2200</v>
      </c>
      <c r="G14" s="7" t="s">
        <v>122</v>
      </c>
    </row>
    <row r="15" customFormat="false" ht="76.1" hidden="false" customHeight="false" outlineLevel="0" collapsed="false">
      <c r="C15" s="7" t="s">
        <v>123</v>
      </c>
      <c r="D15" s="9" t="n">
        <f aca="false">Inputs!F35</f>
        <v>450</v>
      </c>
      <c r="E15" s="9" t="n">
        <f aca="false">Inputs!G35</f>
        <v>1050</v>
      </c>
      <c r="F15" s="9" t="n">
        <f aca="false">Inputs!H35</f>
        <v>1200</v>
      </c>
      <c r="G15" s="7" t="s">
        <v>124</v>
      </c>
    </row>
    <row r="16" customFormat="false" ht="46.25" hidden="false" customHeight="false" outlineLevel="0" collapsed="false">
      <c r="C16" s="7" t="s">
        <v>125</v>
      </c>
      <c r="D16" s="9" t="n">
        <f aca="false">Inputs!F36</f>
        <v>300</v>
      </c>
      <c r="E16" s="9" t="n">
        <f aca="false">Inputs!G36</f>
        <v>750</v>
      </c>
      <c r="F16" s="9" t="n">
        <f aca="false">Inputs!H36</f>
        <v>1500</v>
      </c>
      <c r="G16" s="7" t="s">
        <v>126</v>
      </c>
    </row>
    <row r="17" customFormat="false" ht="15" hidden="false" customHeight="false" outlineLevel="0" collapsed="false">
      <c r="C17" s="19" t="s">
        <v>208</v>
      </c>
      <c r="D17" s="20" t="n">
        <f aca="false">SUM(D9:D16)</f>
        <v>11950</v>
      </c>
      <c r="E17" s="20" t="n">
        <f aca="false">SUM(E9:E16)</f>
        <v>17450</v>
      </c>
      <c r="F17" s="20" t="n">
        <f aca="false">SUM(F9:F16)</f>
        <v>25100</v>
      </c>
    </row>
    <row r="18" customFormat="false" ht="15" hidden="false" customHeight="false" outlineLevel="0" collapsed="false">
      <c r="C18" s="0" t="s">
        <v>209</v>
      </c>
      <c r="D18" s="9" t="n">
        <f aca="false">D17*Inputs!F37</f>
        <v>896.25</v>
      </c>
      <c r="E18" s="9" t="n">
        <f aca="false">E17*Inputs!G37</f>
        <v>1745</v>
      </c>
      <c r="F18" s="9" t="n">
        <f aca="false">F17*Inputs!H37</f>
        <v>3765</v>
      </c>
    </row>
    <row r="19" customFormat="false" ht="15" hidden="false" customHeight="false" outlineLevel="0" collapsed="false">
      <c r="C19" s="10" t="s">
        <v>10</v>
      </c>
      <c r="D19" s="22" t="n">
        <f aca="false">SUM(D17:D18)</f>
        <v>12846.25</v>
      </c>
      <c r="E19" s="22" t="n">
        <f aca="false">SUM(E17:E18)</f>
        <v>19195</v>
      </c>
      <c r="F19" s="22" t="n">
        <f aca="false">SUM(F17:F18)</f>
        <v>28865</v>
      </c>
    </row>
    <row r="21" customFormat="false" ht="31.3" hidden="false" customHeight="false" outlineLevel="0" collapsed="false">
      <c r="C21" s="0" t="s">
        <v>210</v>
      </c>
      <c r="D21" s="7" t="s">
        <v>211</v>
      </c>
    </row>
  </sheetData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&amp;CPilot Capex | 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C3:K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2" min="1" style="0" width="20"/>
    <col collapsed="false" customWidth="true" hidden="false" outlineLevel="0" max="9" min="3" style="0" width="48"/>
    <col collapsed="false" customWidth="true" hidden="false" outlineLevel="0" max="10" min="10" style="0" width="15"/>
    <col collapsed="false" customWidth="true" hidden="false" outlineLevel="0" max="11" min="11" style="0" width="30"/>
  </cols>
  <sheetData>
    <row r="3" customFormat="false" ht="19.7" hidden="false" customHeight="false" outlineLevel="0" collapsed="false">
      <c r="C3" s="1" t="s">
        <v>212</v>
      </c>
      <c r="D3" s="2"/>
      <c r="E3" s="2"/>
      <c r="F3" s="2"/>
      <c r="G3" s="2"/>
      <c r="H3" s="2"/>
      <c r="I3" s="2"/>
      <c r="J3" s="2"/>
    </row>
    <row r="5" customFormat="false" ht="15" hidden="false" customHeight="false" outlineLevel="0" collapsed="false">
      <c r="C5" s="3" t="s">
        <v>213</v>
      </c>
    </row>
    <row r="6" customFormat="false" ht="15" hidden="false" customHeight="false" outlineLevel="0" collapsed="false">
      <c r="C6" s="4" t="s">
        <v>214</v>
      </c>
    </row>
    <row r="8" customFormat="false" ht="16.4" hidden="false" customHeight="false" outlineLevel="0" collapsed="false">
      <c r="C8" s="8" t="s">
        <v>215</v>
      </c>
      <c r="D8" s="8" t="s">
        <v>216</v>
      </c>
      <c r="E8" s="8" t="s">
        <v>217</v>
      </c>
      <c r="F8" s="8" t="s">
        <v>218</v>
      </c>
      <c r="G8" s="8" t="s">
        <v>219</v>
      </c>
      <c r="H8" s="8" t="s">
        <v>220</v>
      </c>
      <c r="I8" s="8" t="s">
        <v>221</v>
      </c>
      <c r="J8" s="8" t="s">
        <v>222</v>
      </c>
      <c r="K8" s="8" t="s">
        <v>223</v>
      </c>
    </row>
    <row r="9" customFormat="false" ht="16.4" hidden="false" customHeight="false" outlineLevel="0" collapsed="false">
      <c r="C9" s="27" t="s">
        <v>224</v>
      </c>
      <c r="D9" s="28" t="n">
        <f aca="false">-Inputs!G52</f>
        <v>-3000</v>
      </c>
      <c r="E9" s="29" t="n">
        <f aca="false">'Scenario Economics'!E13*Inputs!G51*(1+Inputs!G56)^0-Inputs!G53*Inputs!G47*52*(1+Inputs!G57)^0-(Inputs!G44*0.4+Inputs!G45*0.4+Inputs!G48)*(1+Inputs!G57)^0</f>
        <v>6822</v>
      </c>
      <c r="F9" s="29" t="n">
        <f aca="false">'Scenario Economics'!E13*Inputs!G51*(1+Inputs!G56)^1-Inputs!G53*Inputs!G47*52*(1+Inputs!G57)^1-(Inputs!G44*0.4+Inputs!G45*0.4+Inputs!G48)*(1+Inputs!G57)^1</f>
        <v>7026.66</v>
      </c>
      <c r="G9" s="29" t="n">
        <f aca="false">'Scenario Economics'!E13*Inputs!G51*(1+Inputs!G56)^2-Inputs!G53*Inputs!G47*52*(1+Inputs!G57)^2-(Inputs!G44*0.4+Inputs!G45*0.4+Inputs!G48)*(1+Inputs!G57)^2</f>
        <v>7237.4598</v>
      </c>
      <c r="H9" s="29" t="n">
        <f aca="false">'Scenario Economics'!E13*Inputs!G51*(1+Inputs!G56)^3-Inputs!G53*Inputs!G47*52*(1+Inputs!G57)^3-(Inputs!G44*0.4+Inputs!G45*0.4+Inputs!G48)*(1+Inputs!G57)^3</f>
        <v>7454.583594</v>
      </c>
      <c r="I9" s="29" t="n">
        <f aca="false">'Scenario Economics'!E13*Inputs!G51*(1+Inputs!G56)^4-Inputs!G53*Inputs!G47*52*(1+Inputs!G57)^4-(Inputs!G44*0.4+Inputs!G45*0.4+Inputs!G48)*(1+Inputs!G57)^4</f>
        <v>7678.22110182</v>
      </c>
      <c r="J9" s="30" t="n">
        <f aca="false">SUM(D9:I9)</f>
        <v>33218.92449582</v>
      </c>
      <c r="K9" s="28" t="n">
        <f aca="false">NPV(Inputs!G58,E9:I9)+D9</f>
        <v>24305.7379794102</v>
      </c>
    </row>
    <row r="10" customFormat="false" ht="16.4" hidden="false" customHeight="false" outlineLevel="0" collapsed="false">
      <c r="C10" s="27" t="s">
        <v>225</v>
      </c>
      <c r="D10" s="28" t="n">
        <f aca="false">-'Scenario Economics'!E21</f>
        <v>-19195</v>
      </c>
      <c r="E10" s="29" t="n">
        <f aca="false">'Scenario Economics'!E13*(1+Inputs!G56)^0-SUM('Scenario Economics'!E14:E16)*(1+Inputs!G56)^0-'Scenario Economics'!E17*(1+Inputs!G57)^0</f>
        <v>12245.82</v>
      </c>
      <c r="F10" s="29" t="n">
        <f aca="false">'Scenario Economics'!E13*(1+Inputs!G56)^1-SUM('Scenario Economics'!E14:E16)*(1+Inputs!G56)^1-'Scenario Economics'!E17*(1+Inputs!G57)^1</f>
        <v>12613.1946</v>
      </c>
      <c r="G10" s="29" t="n">
        <f aca="false">'Scenario Economics'!E13*(1+Inputs!G56)^2-SUM('Scenario Economics'!E14:E16)*(1+Inputs!G56)^2-'Scenario Economics'!E17*(1+Inputs!G57)^2</f>
        <v>12991.590438</v>
      </c>
      <c r="H10" s="29" t="n">
        <f aca="false">'Scenario Economics'!E13*(1+Inputs!G56)^3-SUM('Scenario Economics'!E14:E16)*(1+Inputs!G56)^3-'Scenario Economics'!E17*(1+Inputs!G57)^3</f>
        <v>13381.33815114</v>
      </c>
      <c r="I10" s="29" t="n">
        <f aca="false">'Scenario Economics'!E13*(1+Inputs!G56)^4-SUM('Scenario Economics'!E14:E16)*(1+Inputs!G56)^4-'Scenario Economics'!E17*(1+Inputs!G57)^4</f>
        <v>13782.7782956742</v>
      </c>
      <c r="J10" s="30" t="n">
        <f aca="false">SUM(D10:I10)</f>
        <v>45819.7214848142</v>
      </c>
      <c r="K10" s="28" t="n">
        <f aca="false">NPV(Inputs!G58,E10:I10)+D10</f>
        <v>29820.1205310791</v>
      </c>
    </row>
    <row r="11" customFormat="false" ht="15" hidden="false" customHeight="false" outlineLevel="0" collapsed="false">
      <c r="C11" s="27" t="s">
        <v>226</v>
      </c>
      <c r="D11" s="28" t="n">
        <f aca="false">-('Scenario Economics'!E21+Inputs!G54)</f>
        <v>-25195</v>
      </c>
      <c r="E11" s="28" t="n">
        <f aca="false">E10+Inputs!G39*52*(1+Inputs!G57)^0</f>
        <v>14065.82</v>
      </c>
      <c r="F11" s="28" t="n">
        <f aca="false">F10+Inputs!G39*52*(1+Inputs!G57)^1</f>
        <v>14487.7946</v>
      </c>
      <c r="G11" s="28" t="n">
        <f aca="false">G10+Inputs!G39*52*(1+Inputs!G57)^2</f>
        <v>14922.428438</v>
      </c>
      <c r="H11" s="28" t="n">
        <f aca="false">H10+Inputs!G39*52*(1+Inputs!G57)^3</f>
        <v>15370.10129114</v>
      </c>
      <c r="I11" s="28" t="n">
        <f aca="false">I10+Inputs!G39*52*(1+Inputs!G57)^4</f>
        <v>15831.2043298742</v>
      </c>
      <c r="J11" s="30" t="n">
        <f aca="false">SUM(D11:I11)</f>
        <v>49482.3486590142</v>
      </c>
      <c r="K11" s="28" t="n">
        <f aca="false">NPV(Inputs!G58,E11:I11)+D11</f>
        <v>31104.8527390132</v>
      </c>
    </row>
    <row r="14" customFormat="false" ht="61.15" hidden="false" customHeight="false" outlineLevel="0" collapsed="false">
      <c r="C14" s="0" t="s">
        <v>180</v>
      </c>
      <c r="D14" s="7" t="s">
        <v>227</v>
      </c>
    </row>
  </sheetData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&amp;C5Y Procurement | 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C3:J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2" min="1" style="0" width="20"/>
    <col collapsed="false" customWidth="true" hidden="false" outlineLevel="0" max="10" min="3" style="0" width="48"/>
  </cols>
  <sheetData>
    <row r="3" customFormat="false" ht="19.7" hidden="false" customHeight="false" outlineLevel="0" collapsed="false">
      <c r="C3" s="1" t="s">
        <v>228</v>
      </c>
      <c r="D3" s="2"/>
      <c r="E3" s="2"/>
      <c r="F3" s="2"/>
      <c r="G3" s="2"/>
      <c r="H3" s="2"/>
      <c r="I3" s="2"/>
      <c r="J3" s="2"/>
    </row>
    <row r="5" customFormat="false" ht="15" hidden="false" customHeight="false" outlineLevel="0" collapsed="false">
      <c r="C5" s="3" t="s">
        <v>229</v>
      </c>
    </row>
    <row r="6" customFormat="false" ht="15" hidden="false" customHeight="false" outlineLevel="0" collapsed="false">
      <c r="C6" s="4" t="s">
        <v>230</v>
      </c>
    </row>
    <row r="8" customFormat="false" ht="15" hidden="false" customHeight="false" outlineLevel="0" collapsed="false">
      <c r="C8" s="5" t="s">
        <v>231</v>
      </c>
      <c r="D8" s="5"/>
      <c r="E8" s="5"/>
      <c r="F8" s="5"/>
      <c r="G8" s="5"/>
      <c r="H8" s="5"/>
      <c r="I8" s="5"/>
      <c r="J8" s="5"/>
    </row>
    <row r="9" customFormat="false" ht="15" hidden="false" customHeight="false" outlineLevel="0" collapsed="false">
      <c r="C9" s="0" t="s">
        <v>232</v>
      </c>
      <c r="D9" s="14" t="n">
        <v>1</v>
      </c>
      <c r="E9" s="14" t="n">
        <v>2</v>
      </c>
      <c r="F9" s="14" t="n">
        <v>3</v>
      </c>
      <c r="G9" s="14" t="n">
        <v>4</v>
      </c>
      <c r="H9" s="14" t="n">
        <v>5</v>
      </c>
      <c r="I9" s="14" t="n">
        <v>6</v>
      </c>
      <c r="J9" s="14" t="n">
        <v>8</v>
      </c>
    </row>
    <row r="10" customFormat="false" ht="16.4" hidden="false" customHeight="false" outlineLevel="0" collapsed="false">
      <c r="C10" s="14" t="n">
        <v>2</v>
      </c>
      <c r="D10" s="21" t="n">
        <f aca="false">($C10*Inputs!G17+D$9*Inputs!G18+Inputs!G14*Inputs!G19+Inputs!G15*Inputs!G20)*Inputs!G10-($C10*Inputs!G17*Inputs!G22+D$9*Inputs!G18*Inputs!G23+Inputs!G14*Inputs!G19*Inputs!G24+Inputs!G15*Inputs!G20*Inputs!G25)*Inputs!G10-((($C10*Inputs!G17+D$9*Inputs!G18+Inputs!G14*Inputs!G19+Inputs!G15*Inputs!G20)*Inputs!G10)*(Inputs!G26+Inputs!G27))-'Scenario Economics'!E17</f>
        <v>-201.719999999999</v>
      </c>
      <c r="E10" s="21" t="n">
        <f aca="false">($C10*Inputs!G17+E$9*Inputs!G18+Inputs!G14*Inputs!G19+Inputs!G15*Inputs!G20)*Inputs!G10-($C10*Inputs!G17*Inputs!G22+E$9*Inputs!G18*Inputs!G23+Inputs!G14*Inputs!G19*Inputs!G24+Inputs!G15*Inputs!G20*Inputs!G25)*Inputs!G10-((($C10*Inputs!G17+E$9*Inputs!G18+Inputs!G14*Inputs!G19+Inputs!G15*Inputs!G20)*Inputs!G10)*(Inputs!G26+Inputs!G27))-'Scenario Economics'!E17</f>
        <v>681.540000000001</v>
      </c>
      <c r="F10" s="21" t="n">
        <f aca="false">($C10*Inputs!G17+F$9*Inputs!G18+Inputs!G14*Inputs!G19+Inputs!G15*Inputs!G20)*Inputs!G10-($C10*Inputs!G17*Inputs!G22+F$9*Inputs!G18*Inputs!G23+Inputs!G14*Inputs!G19*Inputs!G24+Inputs!G15*Inputs!G20*Inputs!G25)*Inputs!G10-((($C10*Inputs!G17+F$9*Inputs!G18+Inputs!G14*Inputs!G19+Inputs!G15*Inputs!G20)*Inputs!G10)*(Inputs!G26+Inputs!G27))-'Scenario Economics'!E17</f>
        <v>1564.8</v>
      </c>
      <c r="G10" s="21" t="n">
        <f aca="false">($C10*Inputs!G17+G$9*Inputs!G18+Inputs!G14*Inputs!G19+Inputs!G15*Inputs!G20)*Inputs!G10-($C10*Inputs!G17*Inputs!G22+G$9*Inputs!G18*Inputs!G23+Inputs!G14*Inputs!G19*Inputs!G24+Inputs!G15*Inputs!G20*Inputs!G25)*Inputs!G10-((($C10*Inputs!G17+G$9*Inputs!G18+Inputs!G14*Inputs!G19+Inputs!G15*Inputs!G20)*Inputs!G10)*(Inputs!G26+Inputs!G27))-'Scenario Economics'!E17</f>
        <v>2448.06</v>
      </c>
      <c r="H10" s="21" t="n">
        <f aca="false">($C10*Inputs!G17+H$9*Inputs!G18+Inputs!G14*Inputs!G19+Inputs!G15*Inputs!G20)*Inputs!G10-($C10*Inputs!G17*Inputs!G22+H$9*Inputs!G18*Inputs!G23+Inputs!G14*Inputs!G19*Inputs!G24+Inputs!G15*Inputs!G20*Inputs!G25)*Inputs!G10-((($C10*Inputs!G17+H$9*Inputs!G18+Inputs!G14*Inputs!G19+Inputs!G15*Inputs!G20)*Inputs!G10)*(Inputs!G26+Inputs!G27))-'Scenario Economics'!E17</f>
        <v>3331.32</v>
      </c>
      <c r="I10" s="21" t="n">
        <f aca="false">($C10*Inputs!G17+I$9*Inputs!G18+Inputs!G14*Inputs!G19+Inputs!G15*Inputs!G20)*Inputs!G10-($C10*Inputs!G17*Inputs!G22+I$9*Inputs!G18*Inputs!G23+Inputs!G14*Inputs!G19*Inputs!G24+Inputs!G15*Inputs!G20*Inputs!G25)*Inputs!G10-((($C10*Inputs!G17+I$9*Inputs!G18+Inputs!G14*Inputs!G19+Inputs!G15*Inputs!G20)*Inputs!G10)*(Inputs!G26+Inputs!G27))-'Scenario Economics'!E17</f>
        <v>4214.58</v>
      </c>
      <c r="J10" s="21" t="n">
        <f aca="false">($C10*Inputs!G17+J$9*Inputs!G18+Inputs!G14*Inputs!G19+Inputs!G15*Inputs!G20)*Inputs!G10-($C10*Inputs!G17*Inputs!G22+J$9*Inputs!G18*Inputs!G23+Inputs!G14*Inputs!G19*Inputs!G24+Inputs!G15*Inputs!G20*Inputs!G25)*Inputs!G10-((($C10*Inputs!G17+J$9*Inputs!G18+Inputs!G14*Inputs!G19+Inputs!G15*Inputs!G20)*Inputs!G10)*(Inputs!G26+Inputs!G27))-'Scenario Economics'!E17</f>
        <v>5981.1</v>
      </c>
    </row>
    <row r="11" customFormat="false" ht="16.4" hidden="false" customHeight="false" outlineLevel="0" collapsed="false">
      <c r="C11" s="14" t="n">
        <v>5</v>
      </c>
      <c r="D11" s="21" t="n">
        <f aca="false">($C11*Inputs!G17+D$9*Inputs!G18+Inputs!G14*Inputs!G19+Inputs!G15*Inputs!G20)*Inputs!G10-($C11*Inputs!G17*Inputs!G22+D$9*Inputs!G18*Inputs!G23+Inputs!G14*Inputs!G19*Inputs!G24+Inputs!G15*Inputs!G20*Inputs!G25)*Inputs!G10-((($C11*Inputs!G17+D$9*Inputs!G18+Inputs!G14*Inputs!G19+Inputs!G15*Inputs!G20)*Inputs!G10)*(Inputs!G26+Inputs!G27))-'Scenario Economics'!E17</f>
        <v>3472.44</v>
      </c>
      <c r="E11" s="21" t="n">
        <f aca="false">($C11*Inputs!G17+E$9*Inputs!G18+Inputs!G14*Inputs!G19+Inputs!G15*Inputs!G20)*Inputs!G10-($C11*Inputs!G17*Inputs!G22+E$9*Inputs!G18*Inputs!G23+Inputs!G14*Inputs!G19*Inputs!G24+Inputs!G15*Inputs!G20*Inputs!G25)*Inputs!G10-((($C11*Inputs!G17+E$9*Inputs!G18+Inputs!G14*Inputs!G19+Inputs!G15*Inputs!G20)*Inputs!G10)*(Inputs!G26+Inputs!G27))-'Scenario Economics'!E17</f>
        <v>4355.7</v>
      </c>
      <c r="F11" s="21" t="n">
        <f aca="false">($C11*Inputs!G17+F$9*Inputs!G18+Inputs!G14*Inputs!G19+Inputs!G15*Inputs!G20)*Inputs!G10-($C11*Inputs!G17*Inputs!G22+F$9*Inputs!G18*Inputs!G23+Inputs!G14*Inputs!G19*Inputs!G24+Inputs!G15*Inputs!G20*Inputs!G25)*Inputs!G10-((($C11*Inputs!G17+F$9*Inputs!G18+Inputs!G14*Inputs!G19+Inputs!G15*Inputs!G20)*Inputs!G10)*(Inputs!G26+Inputs!G27))-'Scenario Economics'!E17</f>
        <v>5238.96</v>
      </c>
      <c r="G11" s="21" t="n">
        <f aca="false">($C11*Inputs!G17+G$9*Inputs!G18+Inputs!G14*Inputs!G19+Inputs!G15*Inputs!G20)*Inputs!G10-($C11*Inputs!G17*Inputs!G22+G$9*Inputs!G18*Inputs!G23+Inputs!G14*Inputs!G19*Inputs!G24+Inputs!G15*Inputs!G20*Inputs!G25)*Inputs!G10-((($C11*Inputs!G17+G$9*Inputs!G18+Inputs!G14*Inputs!G19+Inputs!G15*Inputs!G20)*Inputs!G10)*(Inputs!G26+Inputs!G27))-'Scenario Economics'!E17</f>
        <v>6122.22</v>
      </c>
      <c r="H11" s="21" t="n">
        <f aca="false">($C11*Inputs!G17+H$9*Inputs!G18+Inputs!G14*Inputs!G19+Inputs!G15*Inputs!G20)*Inputs!G10-($C11*Inputs!G17*Inputs!G22+H$9*Inputs!G18*Inputs!G23+Inputs!G14*Inputs!G19*Inputs!G24+Inputs!G15*Inputs!G20*Inputs!G25)*Inputs!G10-((($C11*Inputs!G17+H$9*Inputs!G18+Inputs!G14*Inputs!G19+Inputs!G15*Inputs!G20)*Inputs!G10)*(Inputs!G26+Inputs!G27))-'Scenario Economics'!E17</f>
        <v>7005.48</v>
      </c>
      <c r="I11" s="21" t="n">
        <f aca="false">($C11*Inputs!G17+I$9*Inputs!G18+Inputs!G14*Inputs!G19+Inputs!G15*Inputs!G20)*Inputs!G10-($C11*Inputs!G17*Inputs!G22+I$9*Inputs!G18*Inputs!G23+Inputs!G14*Inputs!G19*Inputs!G24+Inputs!G15*Inputs!G20*Inputs!G25)*Inputs!G10-((($C11*Inputs!G17+I$9*Inputs!G18+Inputs!G14*Inputs!G19+Inputs!G15*Inputs!G20)*Inputs!G10)*(Inputs!G26+Inputs!G27))-'Scenario Economics'!E17</f>
        <v>7888.74</v>
      </c>
      <c r="J11" s="21" t="n">
        <f aca="false">($C11*Inputs!G17+J$9*Inputs!G18+Inputs!G14*Inputs!G19+Inputs!G15*Inputs!G20)*Inputs!G10-($C11*Inputs!G17*Inputs!G22+J$9*Inputs!G18*Inputs!G23+Inputs!G14*Inputs!G19*Inputs!G24+Inputs!G15*Inputs!G20*Inputs!G25)*Inputs!G10-((($C11*Inputs!G17+J$9*Inputs!G18+Inputs!G14*Inputs!G19+Inputs!G15*Inputs!G20)*Inputs!G10)*(Inputs!G26+Inputs!G27))-'Scenario Economics'!E17</f>
        <v>9655.26</v>
      </c>
    </row>
    <row r="12" customFormat="false" ht="16.4" hidden="false" customHeight="false" outlineLevel="0" collapsed="false">
      <c r="C12" s="14" t="n">
        <v>8</v>
      </c>
      <c r="D12" s="21" t="n">
        <f aca="false">($C12*Inputs!G17+D$9*Inputs!G18+Inputs!G14*Inputs!G19+Inputs!G15*Inputs!G20)*Inputs!G10-($C12*Inputs!G17*Inputs!G22+D$9*Inputs!G18*Inputs!G23+Inputs!G14*Inputs!G19*Inputs!G24+Inputs!G15*Inputs!G20*Inputs!G25)*Inputs!G10-((($C12*Inputs!G17+D$9*Inputs!G18+Inputs!G14*Inputs!G19+Inputs!G15*Inputs!G20)*Inputs!G10)*(Inputs!G26+Inputs!G27))-'Scenario Economics'!E17</f>
        <v>7146.6</v>
      </c>
      <c r="E12" s="21" t="n">
        <f aca="false">($C12*Inputs!G17+E$9*Inputs!G18+Inputs!G14*Inputs!G19+Inputs!G15*Inputs!G20)*Inputs!G10-($C12*Inputs!G17*Inputs!G22+E$9*Inputs!G18*Inputs!G23+Inputs!G14*Inputs!G19*Inputs!G24+Inputs!G15*Inputs!G20*Inputs!G25)*Inputs!G10-((($C12*Inputs!G17+E$9*Inputs!G18+Inputs!G14*Inputs!G19+Inputs!G15*Inputs!G20)*Inputs!G10)*(Inputs!G26+Inputs!G27))-'Scenario Economics'!E17</f>
        <v>8029.86</v>
      </c>
      <c r="F12" s="21" t="n">
        <f aca="false">($C12*Inputs!G17+F$9*Inputs!G18+Inputs!G14*Inputs!G19+Inputs!G15*Inputs!G20)*Inputs!G10-($C12*Inputs!G17*Inputs!G22+F$9*Inputs!G18*Inputs!G23+Inputs!G14*Inputs!G19*Inputs!G24+Inputs!G15*Inputs!G20*Inputs!G25)*Inputs!G10-((($C12*Inputs!G17+F$9*Inputs!G18+Inputs!G14*Inputs!G19+Inputs!G15*Inputs!G20)*Inputs!G10)*(Inputs!G26+Inputs!G27))-'Scenario Economics'!E17</f>
        <v>8913.12</v>
      </c>
      <c r="G12" s="21" t="n">
        <f aca="false">($C12*Inputs!G17+G$9*Inputs!G18+Inputs!G14*Inputs!G19+Inputs!G15*Inputs!G20)*Inputs!G10-($C12*Inputs!G17*Inputs!G22+G$9*Inputs!G18*Inputs!G23+Inputs!G14*Inputs!G19*Inputs!G24+Inputs!G15*Inputs!G20*Inputs!G25)*Inputs!G10-((($C12*Inputs!G17+G$9*Inputs!G18+Inputs!G14*Inputs!G19+Inputs!G15*Inputs!G20)*Inputs!G10)*(Inputs!G26+Inputs!G27))-'Scenario Economics'!E17</f>
        <v>9796.38</v>
      </c>
      <c r="H12" s="21" t="n">
        <f aca="false">($C12*Inputs!G17+H$9*Inputs!G18+Inputs!G14*Inputs!G19+Inputs!G15*Inputs!G20)*Inputs!G10-($C12*Inputs!G17*Inputs!G22+H$9*Inputs!G18*Inputs!G23+Inputs!G14*Inputs!G19*Inputs!G24+Inputs!G15*Inputs!G20*Inputs!G25)*Inputs!G10-((($C12*Inputs!G17+H$9*Inputs!G18+Inputs!G14*Inputs!G19+Inputs!G15*Inputs!G20)*Inputs!G10)*(Inputs!G26+Inputs!G27))-'Scenario Economics'!E17</f>
        <v>10679.64</v>
      </c>
      <c r="I12" s="21" t="n">
        <f aca="false">($C12*Inputs!G17+I$9*Inputs!G18+Inputs!G14*Inputs!G19+Inputs!G15*Inputs!G20)*Inputs!G10-($C12*Inputs!G17*Inputs!G22+I$9*Inputs!G18*Inputs!G23+Inputs!G14*Inputs!G19*Inputs!G24+Inputs!G15*Inputs!G20*Inputs!G25)*Inputs!G10-((($C12*Inputs!G17+I$9*Inputs!G18+Inputs!G14*Inputs!G19+Inputs!G15*Inputs!G20)*Inputs!G10)*(Inputs!G26+Inputs!G27))-'Scenario Economics'!E17</f>
        <v>11562.9</v>
      </c>
      <c r="J12" s="21" t="n">
        <f aca="false">($C12*Inputs!G17+J$9*Inputs!G18+Inputs!G14*Inputs!G19+Inputs!G15*Inputs!G20)*Inputs!G10-($C12*Inputs!G17*Inputs!G22+J$9*Inputs!G18*Inputs!G23+Inputs!G14*Inputs!G19*Inputs!G24+Inputs!G15*Inputs!G20*Inputs!G25)*Inputs!G10-((($C12*Inputs!G17+J$9*Inputs!G18+Inputs!G14*Inputs!G19+Inputs!G15*Inputs!G20)*Inputs!G10)*(Inputs!G26+Inputs!G27))-'Scenario Economics'!E17</f>
        <v>13329.42</v>
      </c>
    </row>
    <row r="13" customFormat="false" ht="16.4" hidden="false" customHeight="false" outlineLevel="0" collapsed="false">
      <c r="C13" s="14" t="n">
        <v>10</v>
      </c>
      <c r="D13" s="21" t="n">
        <f aca="false">($C13*Inputs!G17+D$9*Inputs!G18+Inputs!G14*Inputs!G19+Inputs!G15*Inputs!G20)*Inputs!G10-($C13*Inputs!G17*Inputs!G22+D$9*Inputs!G18*Inputs!G23+Inputs!G14*Inputs!G19*Inputs!G24+Inputs!G15*Inputs!G20*Inputs!G25)*Inputs!G10-((($C13*Inputs!G17+D$9*Inputs!G18+Inputs!G14*Inputs!G19+Inputs!G15*Inputs!G20)*Inputs!G10)*(Inputs!G26+Inputs!G27))-'Scenario Economics'!E17</f>
        <v>9596.04</v>
      </c>
      <c r="E13" s="21" t="n">
        <f aca="false">($C13*Inputs!G17+E$9*Inputs!G18+Inputs!G14*Inputs!G19+Inputs!G15*Inputs!G20)*Inputs!G10-($C13*Inputs!G17*Inputs!G22+E$9*Inputs!G18*Inputs!G23+Inputs!G14*Inputs!G19*Inputs!G24+Inputs!G15*Inputs!G20*Inputs!G25)*Inputs!G10-((($C13*Inputs!G17+E$9*Inputs!G18+Inputs!G14*Inputs!G19+Inputs!G15*Inputs!G20)*Inputs!G10)*(Inputs!G26+Inputs!G27))-'Scenario Economics'!E17</f>
        <v>10479.3</v>
      </c>
      <c r="F13" s="21" t="n">
        <f aca="false">($C13*Inputs!G17+F$9*Inputs!G18+Inputs!G14*Inputs!G19+Inputs!G15*Inputs!G20)*Inputs!G10-($C13*Inputs!G17*Inputs!G22+F$9*Inputs!G18*Inputs!G23+Inputs!G14*Inputs!G19*Inputs!G24+Inputs!G15*Inputs!G20*Inputs!G25)*Inputs!G10-((($C13*Inputs!G17+F$9*Inputs!G18+Inputs!G14*Inputs!G19+Inputs!G15*Inputs!G20)*Inputs!G10)*(Inputs!G26+Inputs!G27))-'Scenario Economics'!E17</f>
        <v>11362.56</v>
      </c>
      <c r="G13" s="31" t="n">
        <f aca="false">($C13*Inputs!G17+G$9*Inputs!G18+Inputs!G14*Inputs!G19+Inputs!G15*Inputs!G20)*Inputs!G10-($C13*Inputs!G17*Inputs!G22+G$9*Inputs!G18*Inputs!G23+Inputs!G14*Inputs!G19*Inputs!G24+Inputs!G15*Inputs!G20*Inputs!G25)*Inputs!G10-((($C13*Inputs!G17+G$9*Inputs!G18+Inputs!G14*Inputs!G19+Inputs!G15*Inputs!G20)*Inputs!G10)*(Inputs!G26+Inputs!G27))-'Scenario Economics'!E17</f>
        <v>12245.82</v>
      </c>
      <c r="H13" s="21" t="n">
        <f aca="false">($C13*Inputs!G17+H$9*Inputs!G18+Inputs!G14*Inputs!G19+Inputs!G15*Inputs!G20)*Inputs!G10-($C13*Inputs!G17*Inputs!G22+H$9*Inputs!G18*Inputs!G23+Inputs!G14*Inputs!G19*Inputs!G24+Inputs!G15*Inputs!G20*Inputs!G25)*Inputs!G10-((($C13*Inputs!G17+H$9*Inputs!G18+Inputs!G14*Inputs!G19+Inputs!G15*Inputs!G20)*Inputs!G10)*(Inputs!G26+Inputs!G27))-'Scenario Economics'!E17</f>
        <v>13129.08</v>
      </c>
      <c r="I13" s="21" t="n">
        <f aca="false">($C13*Inputs!G17+I$9*Inputs!G18+Inputs!G14*Inputs!G19+Inputs!G15*Inputs!G20)*Inputs!G10-($C13*Inputs!G17*Inputs!G22+I$9*Inputs!G18*Inputs!G23+Inputs!G14*Inputs!G19*Inputs!G24+Inputs!G15*Inputs!G20*Inputs!G25)*Inputs!G10-((($C13*Inputs!G17+I$9*Inputs!G18+Inputs!G14*Inputs!G19+Inputs!G15*Inputs!G20)*Inputs!G10)*(Inputs!G26+Inputs!G27))-'Scenario Economics'!E17</f>
        <v>14012.34</v>
      </c>
      <c r="J13" s="21" t="n">
        <f aca="false">($C13*Inputs!G17+J$9*Inputs!G18+Inputs!G14*Inputs!G19+Inputs!G15*Inputs!G20)*Inputs!G10-($C13*Inputs!G17*Inputs!G22+J$9*Inputs!G18*Inputs!G23+Inputs!G14*Inputs!G19*Inputs!G24+Inputs!G15*Inputs!G20*Inputs!G25)*Inputs!G10-((($C13*Inputs!G17+J$9*Inputs!G18+Inputs!G14*Inputs!G19+Inputs!G15*Inputs!G20)*Inputs!G10)*(Inputs!G26+Inputs!G27))-'Scenario Economics'!E17</f>
        <v>15778.86</v>
      </c>
    </row>
    <row r="14" customFormat="false" ht="16.4" hidden="false" customHeight="false" outlineLevel="0" collapsed="false">
      <c r="C14" s="14" t="n">
        <v>12</v>
      </c>
      <c r="D14" s="21" t="n">
        <f aca="false">($C14*Inputs!G17+D$9*Inputs!G18+Inputs!G14*Inputs!G19+Inputs!G15*Inputs!G20)*Inputs!G10-($C14*Inputs!G17*Inputs!G22+D$9*Inputs!G18*Inputs!G23+Inputs!G14*Inputs!G19*Inputs!G24+Inputs!G15*Inputs!G20*Inputs!G25)*Inputs!G10-((($C14*Inputs!G17+D$9*Inputs!G18+Inputs!G14*Inputs!G19+Inputs!G15*Inputs!G20)*Inputs!G10)*(Inputs!G26+Inputs!G27))-'Scenario Economics'!E17</f>
        <v>12045.48</v>
      </c>
      <c r="E14" s="21" t="n">
        <f aca="false">($C14*Inputs!G17+E$9*Inputs!G18+Inputs!G14*Inputs!G19+Inputs!G15*Inputs!G20)*Inputs!G10-($C14*Inputs!G17*Inputs!G22+E$9*Inputs!G18*Inputs!G23+Inputs!G14*Inputs!G19*Inputs!G24+Inputs!G15*Inputs!G20*Inputs!G25)*Inputs!G10-((($C14*Inputs!G17+E$9*Inputs!G18+Inputs!G14*Inputs!G19+Inputs!G15*Inputs!G20)*Inputs!G10)*(Inputs!G26+Inputs!G27))-'Scenario Economics'!E17</f>
        <v>12928.74</v>
      </c>
      <c r="F14" s="21" t="n">
        <f aca="false">($C14*Inputs!G17+F$9*Inputs!G18+Inputs!G14*Inputs!G19+Inputs!G15*Inputs!G20)*Inputs!G10-($C14*Inputs!G17*Inputs!G22+F$9*Inputs!G18*Inputs!G23+Inputs!G14*Inputs!G19*Inputs!G24+Inputs!G15*Inputs!G20*Inputs!G25)*Inputs!G10-((($C14*Inputs!G17+F$9*Inputs!G18+Inputs!G14*Inputs!G19+Inputs!G15*Inputs!G20)*Inputs!G10)*(Inputs!G26+Inputs!G27))-'Scenario Economics'!E17</f>
        <v>13812</v>
      </c>
      <c r="G14" s="21" t="n">
        <f aca="false">($C14*Inputs!G17+G$9*Inputs!G18+Inputs!G14*Inputs!G19+Inputs!G15*Inputs!G20)*Inputs!G10-($C14*Inputs!G17*Inputs!G22+G$9*Inputs!G18*Inputs!G23+Inputs!G14*Inputs!G19*Inputs!G24+Inputs!G15*Inputs!G20*Inputs!G25)*Inputs!G10-((($C14*Inputs!G17+G$9*Inputs!G18+Inputs!G14*Inputs!G19+Inputs!G15*Inputs!G20)*Inputs!G10)*(Inputs!G26+Inputs!G27))-'Scenario Economics'!E17</f>
        <v>14695.26</v>
      </c>
      <c r="H14" s="21" t="n">
        <f aca="false">($C14*Inputs!G17+H$9*Inputs!G18+Inputs!G14*Inputs!G19+Inputs!G15*Inputs!G20)*Inputs!G10-($C14*Inputs!G17*Inputs!G22+H$9*Inputs!G18*Inputs!G23+Inputs!G14*Inputs!G19*Inputs!G24+Inputs!G15*Inputs!G20*Inputs!G25)*Inputs!G10-((($C14*Inputs!G17+H$9*Inputs!G18+Inputs!G14*Inputs!G19+Inputs!G15*Inputs!G20)*Inputs!G10)*(Inputs!G26+Inputs!G27))-'Scenario Economics'!E17</f>
        <v>15578.52</v>
      </c>
      <c r="I14" s="21" t="n">
        <f aca="false">($C14*Inputs!G17+I$9*Inputs!G18+Inputs!G14*Inputs!G19+Inputs!G15*Inputs!G20)*Inputs!G10-($C14*Inputs!G17*Inputs!G22+I$9*Inputs!G18*Inputs!G23+Inputs!G14*Inputs!G19*Inputs!G24+Inputs!G15*Inputs!G20*Inputs!G25)*Inputs!G10-((($C14*Inputs!G17+I$9*Inputs!G18+Inputs!G14*Inputs!G19+Inputs!G15*Inputs!G20)*Inputs!G10)*(Inputs!G26+Inputs!G27))-'Scenario Economics'!E17</f>
        <v>16461.78</v>
      </c>
      <c r="J14" s="21" t="n">
        <f aca="false">($C14*Inputs!G17+J$9*Inputs!G18+Inputs!G14*Inputs!G19+Inputs!G15*Inputs!G20)*Inputs!G10-($C14*Inputs!G17*Inputs!G22+J$9*Inputs!G18*Inputs!G23+Inputs!G14*Inputs!G19*Inputs!G24+Inputs!G15*Inputs!G20*Inputs!G25)*Inputs!G10-((($C14*Inputs!G17+J$9*Inputs!G18+Inputs!G14*Inputs!G19+Inputs!G15*Inputs!G20)*Inputs!G10)*(Inputs!G26+Inputs!G27))-'Scenario Economics'!E17</f>
        <v>18228.3</v>
      </c>
    </row>
    <row r="15" customFormat="false" ht="16.4" hidden="false" customHeight="false" outlineLevel="0" collapsed="false">
      <c r="C15" s="14" t="n">
        <v>15</v>
      </c>
      <c r="D15" s="21" t="n">
        <f aca="false">($C15*Inputs!G17+D$9*Inputs!G18+Inputs!G14*Inputs!G19+Inputs!G15*Inputs!G20)*Inputs!G10-($C15*Inputs!G17*Inputs!G22+D$9*Inputs!G18*Inputs!G23+Inputs!G14*Inputs!G19*Inputs!G24+Inputs!G15*Inputs!G20*Inputs!G25)*Inputs!G10-((($C15*Inputs!G17+D$9*Inputs!G18+Inputs!G14*Inputs!G19+Inputs!G15*Inputs!G20)*Inputs!G10)*(Inputs!G26+Inputs!G27))-'Scenario Economics'!E17</f>
        <v>15719.64</v>
      </c>
      <c r="E15" s="21" t="n">
        <f aca="false">($C15*Inputs!G17+E$9*Inputs!G18+Inputs!G14*Inputs!G19+Inputs!G15*Inputs!G20)*Inputs!G10-($C15*Inputs!G17*Inputs!G22+E$9*Inputs!G18*Inputs!G23+Inputs!G14*Inputs!G19*Inputs!G24+Inputs!G15*Inputs!G20*Inputs!G25)*Inputs!G10-((($C15*Inputs!G17+E$9*Inputs!G18+Inputs!G14*Inputs!G19+Inputs!G15*Inputs!G20)*Inputs!G10)*(Inputs!G26+Inputs!G27))-'Scenario Economics'!E17</f>
        <v>16602.9</v>
      </c>
      <c r="F15" s="21" t="n">
        <f aca="false">($C15*Inputs!G17+F$9*Inputs!G18+Inputs!G14*Inputs!G19+Inputs!G15*Inputs!G20)*Inputs!G10-($C15*Inputs!G17*Inputs!G22+F$9*Inputs!G18*Inputs!G23+Inputs!G14*Inputs!G19*Inputs!G24+Inputs!G15*Inputs!G20*Inputs!G25)*Inputs!G10-((($C15*Inputs!G17+F$9*Inputs!G18+Inputs!G14*Inputs!G19+Inputs!G15*Inputs!G20)*Inputs!G10)*(Inputs!G26+Inputs!G27))-'Scenario Economics'!E17</f>
        <v>17486.16</v>
      </c>
      <c r="G15" s="21" t="n">
        <f aca="false">($C15*Inputs!G17+G$9*Inputs!G18+Inputs!G14*Inputs!G19+Inputs!G15*Inputs!G20)*Inputs!G10-($C15*Inputs!G17*Inputs!G22+G$9*Inputs!G18*Inputs!G23+Inputs!G14*Inputs!G19*Inputs!G24+Inputs!G15*Inputs!G20*Inputs!G25)*Inputs!G10-((($C15*Inputs!G17+G$9*Inputs!G18+Inputs!G14*Inputs!G19+Inputs!G15*Inputs!G20)*Inputs!G10)*(Inputs!G26+Inputs!G27))-'Scenario Economics'!E17</f>
        <v>18369.42</v>
      </c>
      <c r="H15" s="21" t="n">
        <f aca="false">($C15*Inputs!G17+H$9*Inputs!G18+Inputs!G14*Inputs!G19+Inputs!G15*Inputs!G20)*Inputs!G10-($C15*Inputs!G17*Inputs!G22+H$9*Inputs!G18*Inputs!G23+Inputs!G14*Inputs!G19*Inputs!G24+Inputs!G15*Inputs!G20*Inputs!G25)*Inputs!G10-((($C15*Inputs!G17+H$9*Inputs!G18+Inputs!G14*Inputs!G19+Inputs!G15*Inputs!G20)*Inputs!G10)*(Inputs!G26+Inputs!G27))-'Scenario Economics'!E17</f>
        <v>19252.68</v>
      </c>
      <c r="I15" s="21" t="n">
        <f aca="false">($C15*Inputs!G17+I$9*Inputs!G18+Inputs!G14*Inputs!G19+Inputs!G15*Inputs!G20)*Inputs!G10-($C15*Inputs!G17*Inputs!G22+I$9*Inputs!G18*Inputs!G23+Inputs!G14*Inputs!G19*Inputs!G24+Inputs!G15*Inputs!G20*Inputs!G25)*Inputs!G10-((($C15*Inputs!G17+I$9*Inputs!G18+Inputs!G14*Inputs!G19+Inputs!G15*Inputs!G20)*Inputs!G10)*(Inputs!G26+Inputs!G27))-'Scenario Economics'!E17</f>
        <v>20135.94</v>
      </c>
      <c r="J15" s="21" t="n">
        <f aca="false">($C15*Inputs!G17+J$9*Inputs!G18+Inputs!G14*Inputs!G19+Inputs!G15*Inputs!G20)*Inputs!G10-($C15*Inputs!G17*Inputs!G22+J$9*Inputs!G18*Inputs!G23+Inputs!G14*Inputs!G19*Inputs!G24+Inputs!G15*Inputs!G20*Inputs!G25)*Inputs!G10-((($C15*Inputs!G17+J$9*Inputs!G18+Inputs!G14*Inputs!G19+Inputs!G15*Inputs!G20)*Inputs!G10)*(Inputs!G26+Inputs!G27))-'Scenario Economics'!E17</f>
        <v>21902.46</v>
      </c>
    </row>
    <row r="16" customFormat="false" ht="16.4" hidden="false" customHeight="false" outlineLevel="0" collapsed="false">
      <c r="C16" s="14" t="n">
        <v>20</v>
      </c>
      <c r="D16" s="21" t="n">
        <f aca="false">($C16*Inputs!G17+D$9*Inputs!G18+Inputs!G14*Inputs!G19+Inputs!G15*Inputs!G20)*Inputs!G10-($C16*Inputs!G17*Inputs!G22+D$9*Inputs!G18*Inputs!G23+Inputs!G14*Inputs!G19*Inputs!G24+Inputs!G15*Inputs!G20*Inputs!G25)*Inputs!G10-((($C16*Inputs!G17+D$9*Inputs!G18+Inputs!G14*Inputs!G19+Inputs!G15*Inputs!G20)*Inputs!G10)*(Inputs!G26+Inputs!G27))-'Scenario Economics'!E17</f>
        <v>21843.24</v>
      </c>
      <c r="E16" s="21" t="n">
        <f aca="false">($C16*Inputs!G17+E$9*Inputs!G18+Inputs!G14*Inputs!G19+Inputs!G15*Inputs!G20)*Inputs!G10-($C16*Inputs!G17*Inputs!G22+E$9*Inputs!G18*Inputs!G23+Inputs!G14*Inputs!G19*Inputs!G24+Inputs!G15*Inputs!G20*Inputs!G25)*Inputs!G10-((($C16*Inputs!G17+E$9*Inputs!G18+Inputs!G14*Inputs!G19+Inputs!G15*Inputs!G20)*Inputs!G10)*(Inputs!G26+Inputs!G27))-'Scenario Economics'!E17</f>
        <v>22726.5</v>
      </c>
      <c r="F16" s="21" t="n">
        <f aca="false">($C16*Inputs!G17+F$9*Inputs!G18+Inputs!G14*Inputs!G19+Inputs!G15*Inputs!G20)*Inputs!G10-($C16*Inputs!G17*Inputs!G22+F$9*Inputs!G18*Inputs!G23+Inputs!G14*Inputs!G19*Inputs!G24+Inputs!G15*Inputs!G20*Inputs!G25)*Inputs!G10-((($C16*Inputs!G17+F$9*Inputs!G18+Inputs!G14*Inputs!G19+Inputs!G15*Inputs!G20)*Inputs!G10)*(Inputs!G26+Inputs!G27))-'Scenario Economics'!E17</f>
        <v>23609.76</v>
      </c>
      <c r="G16" s="21" t="n">
        <f aca="false">($C16*Inputs!G17+G$9*Inputs!G18+Inputs!G14*Inputs!G19+Inputs!G15*Inputs!G20)*Inputs!G10-($C16*Inputs!G17*Inputs!G22+G$9*Inputs!G18*Inputs!G23+Inputs!G14*Inputs!G19*Inputs!G24+Inputs!G15*Inputs!G20*Inputs!G25)*Inputs!G10-((($C16*Inputs!G17+G$9*Inputs!G18+Inputs!G14*Inputs!G19+Inputs!G15*Inputs!G20)*Inputs!G10)*(Inputs!G26+Inputs!G27))-'Scenario Economics'!E17</f>
        <v>24493.02</v>
      </c>
      <c r="H16" s="21" t="n">
        <f aca="false">($C16*Inputs!G17+H$9*Inputs!G18+Inputs!G14*Inputs!G19+Inputs!G15*Inputs!G20)*Inputs!G10-($C16*Inputs!G17*Inputs!G22+H$9*Inputs!G18*Inputs!G23+Inputs!G14*Inputs!G19*Inputs!G24+Inputs!G15*Inputs!G20*Inputs!G25)*Inputs!G10-((($C16*Inputs!G17+H$9*Inputs!G18+Inputs!G14*Inputs!G19+Inputs!G15*Inputs!G20)*Inputs!G10)*(Inputs!G26+Inputs!G27))-'Scenario Economics'!E17</f>
        <v>25376.28</v>
      </c>
      <c r="I16" s="21" t="n">
        <f aca="false">($C16*Inputs!G17+I$9*Inputs!G18+Inputs!G14*Inputs!G19+Inputs!G15*Inputs!G20)*Inputs!G10-($C16*Inputs!G17*Inputs!G22+I$9*Inputs!G18*Inputs!G23+Inputs!G14*Inputs!G19*Inputs!G24+Inputs!G15*Inputs!G20*Inputs!G25)*Inputs!G10-((($C16*Inputs!G17+I$9*Inputs!G18+Inputs!G14*Inputs!G19+Inputs!G15*Inputs!G20)*Inputs!G10)*(Inputs!G26+Inputs!G27))-'Scenario Economics'!E17</f>
        <v>26259.54</v>
      </c>
      <c r="J16" s="21" t="n">
        <f aca="false">($C16*Inputs!G17+J$9*Inputs!G18+Inputs!G14*Inputs!G19+Inputs!G15*Inputs!G20)*Inputs!G10-($C16*Inputs!G17*Inputs!G22+J$9*Inputs!G18*Inputs!G23+Inputs!G14*Inputs!G19*Inputs!G24+Inputs!G15*Inputs!G20*Inputs!G25)*Inputs!G10-((($C16*Inputs!G17+J$9*Inputs!G18+Inputs!G14*Inputs!G19+Inputs!G15*Inputs!G20)*Inputs!G10)*(Inputs!G26+Inputs!G27))-'Scenario Economics'!E17</f>
        <v>28026.06</v>
      </c>
    </row>
    <row r="19" customFormat="false" ht="61.15" hidden="false" customHeight="false" outlineLevel="0" collapsed="false">
      <c r="C19" s="0" t="s">
        <v>233</v>
      </c>
      <c r="D19" s="7" t="s">
        <v>234</v>
      </c>
    </row>
  </sheetData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&amp;CSensitivity | Page &amp;P of &amp;N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C3:L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2" min="1" style="0" width="20"/>
    <col collapsed="false" customWidth="true" hidden="false" outlineLevel="0" max="4" min="3" style="0" width="48"/>
    <col collapsed="false" customWidth="true" hidden="false" outlineLevel="0" max="5" min="5" style="0" width="13"/>
    <col collapsed="false" customWidth="true" hidden="false" outlineLevel="0" max="7" min="6" style="0" width="16"/>
    <col collapsed="false" customWidth="true" hidden="false" outlineLevel="0" max="8" min="8" style="0" width="11"/>
    <col collapsed="false" customWidth="true" hidden="false" outlineLevel="0" max="9" min="9" style="0" width="19"/>
    <col collapsed="false" customWidth="true" hidden="false" outlineLevel="0" max="10" min="10" style="0" width="25"/>
    <col collapsed="false" customWidth="true" hidden="false" outlineLevel="0" max="12" min="11" style="0" width="48"/>
  </cols>
  <sheetData>
    <row r="3" customFormat="false" ht="19.7" hidden="false" customHeight="false" outlineLevel="0" collapsed="false">
      <c r="C3" s="1" t="s">
        <v>235</v>
      </c>
      <c r="D3" s="2"/>
      <c r="E3" s="2"/>
      <c r="F3" s="2"/>
      <c r="G3" s="2"/>
      <c r="H3" s="2"/>
      <c r="I3" s="2"/>
      <c r="J3" s="2"/>
      <c r="K3" s="2"/>
      <c r="L3" s="2"/>
    </row>
    <row r="5" customFormat="false" ht="15" hidden="false" customHeight="false" outlineLevel="0" collapsed="false">
      <c r="C5" s="3" t="s">
        <v>236</v>
      </c>
    </row>
    <row r="6" customFormat="false" ht="15" hidden="false" customHeight="false" outlineLevel="0" collapsed="false">
      <c r="C6" s="4" t="s">
        <v>237</v>
      </c>
    </row>
    <row r="8" customFormat="false" ht="16.4" hidden="false" customHeight="false" outlineLevel="0" collapsed="false">
      <c r="C8" s="8" t="s">
        <v>238</v>
      </c>
      <c r="D8" s="8" t="s">
        <v>239</v>
      </c>
      <c r="E8" s="8" t="s">
        <v>240</v>
      </c>
      <c r="F8" s="8" t="s">
        <v>241</v>
      </c>
      <c r="G8" s="8" t="s">
        <v>242</v>
      </c>
      <c r="H8" s="8" t="s">
        <v>243</v>
      </c>
      <c r="I8" s="8" t="s">
        <v>244</v>
      </c>
      <c r="J8" s="8" t="s">
        <v>245</v>
      </c>
      <c r="K8" s="8" t="s">
        <v>246</v>
      </c>
      <c r="L8" s="8" t="s">
        <v>247</v>
      </c>
    </row>
    <row r="9" customFormat="false" ht="16.4" hidden="false" customHeight="false" outlineLevel="0" collapsed="false">
      <c r="C9" s="0" t="s">
        <v>248</v>
      </c>
      <c r="D9" s="0" t="s">
        <v>224</v>
      </c>
      <c r="E9" s="32" t="n">
        <v>5</v>
      </c>
      <c r="F9" s="32" t="n">
        <v>4</v>
      </c>
      <c r="G9" s="32" t="n">
        <v>5</v>
      </c>
      <c r="H9" s="32" t="n">
        <v>4</v>
      </c>
      <c r="I9" s="32" t="n">
        <v>3</v>
      </c>
      <c r="J9" s="32" t="n">
        <v>2</v>
      </c>
      <c r="K9" s="33" t="n">
        <f aca="false">E9*15%+F9*20%+G9*15%+H9*15%+I9*20%+J9*15%</f>
        <v>3.8</v>
      </c>
      <c r="L9" s="7" t="s">
        <v>249</v>
      </c>
    </row>
    <row r="10" customFormat="false" ht="16.4" hidden="false" customHeight="false" outlineLevel="0" collapsed="false">
      <c r="C10" s="0" t="s">
        <v>250</v>
      </c>
      <c r="D10" s="0" t="s">
        <v>251</v>
      </c>
      <c r="E10" s="32" t="n">
        <v>5</v>
      </c>
      <c r="F10" s="32" t="n">
        <v>4</v>
      </c>
      <c r="G10" s="32" t="n">
        <v>5</v>
      </c>
      <c r="H10" s="32" t="n">
        <v>5</v>
      </c>
      <c r="I10" s="32" t="n">
        <v>3</v>
      </c>
      <c r="J10" s="32" t="n">
        <v>3</v>
      </c>
      <c r="K10" s="33" t="n">
        <f aca="false">E10*15%+F10*20%+G10*15%+H10*15%+I10*20%+J10*15%</f>
        <v>4.1</v>
      </c>
      <c r="L10" s="7" t="s">
        <v>252</v>
      </c>
    </row>
    <row r="11" customFormat="false" ht="16.4" hidden="false" customHeight="false" outlineLevel="0" collapsed="false">
      <c r="C11" s="0" t="s">
        <v>253</v>
      </c>
      <c r="D11" s="0" t="s">
        <v>254</v>
      </c>
      <c r="E11" s="32" t="n">
        <v>5</v>
      </c>
      <c r="F11" s="32" t="n">
        <v>4</v>
      </c>
      <c r="G11" s="32" t="n">
        <v>2</v>
      </c>
      <c r="H11" s="32" t="n">
        <v>5</v>
      </c>
      <c r="I11" s="32" t="n">
        <v>3</v>
      </c>
      <c r="J11" s="32" t="n">
        <v>2</v>
      </c>
      <c r="K11" s="33" t="n">
        <f aca="false">E11*15%+F11*20%+G11*15%+H11*15%+I11*20%+J11*15%</f>
        <v>3.5</v>
      </c>
      <c r="L11" s="7" t="s">
        <v>255</v>
      </c>
    </row>
    <row r="12" customFormat="false" ht="16.4" hidden="false" customHeight="false" outlineLevel="0" collapsed="false">
      <c r="C12" s="0" t="s">
        <v>256</v>
      </c>
      <c r="D12" s="0" t="s">
        <v>257</v>
      </c>
      <c r="E12" s="32" t="n">
        <v>5</v>
      </c>
      <c r="F12" s="32" t="n">
        <v>1</v>
      </c>
      <c r="G12" s="32" t="n">
        <v>5</v>
      </c>
      <c r="H12" s="32" t="n">
        <v>4</v>
      </c>
      <c r="I12" s="32" t="n">
        <v>4</v>
      </c>
      <c r="J12" s="32" t="n">
        <v>2</v>
      </c>
      <c r="K12" s="33" t="n">
        <f aca="false">E12*15%+F12*20%+G12*15%+H12*15%+I12*20%+J12*15%</f>
        <v>3.4</v>
      </c>
      <c r="L12" s="7" t="s">
        <v>258</v>
      </c>
    </row>
    <row r="13" customFormat="false" ht="16.4" hidden="false" customHeight="false" outlineLevel="0" collapsed="false">
      <c r="C13" s="0" t="s">
        <v>259</v>
      </c>
      <c r="D13" s="0" t="s">
        <v>260</v>
      </c>
      <c r="E13" s="32" t="n">
        <v>5</v>
      </c>
      <c r="F13" s="32" t="n">
        <v>1</v>
      </c>
      <c r="G13" s="32" t="n">
        <v>5</v>
      </c>
      <c r="H13" s="32" t="n">
        <v>4</v>
      </c>
      <c r="I13" s="32" t="n">
        <v>5</v>
      </c>
      <c r="J13" s="32" t="n">
        <v>4</v>
      </c>
      <c r="K13" s="33" t="n">
        <f aca="false">E13*15%+F13*20%+G13*15%+H13*15%+I13*20%+J13*15%</f>
        <v>3.9</v>
      </c>
      <c r="L13" s="7" t="s">
        <v>261</v>
      </c>
    </row>
    <row r="14" customFormat="false" ht="16.4" hidden="false" customHeight="false" outlineLevel="0" collapsed="false">
      <c r="C14" s="0" t="s">
        <v>262</v>
      </c>
      <c r="D14" s="0" t="s">
        <v>260</v>
      </c>
      <c r="E14" s="32" t="n">
        <v>5</v>
      </c>
      <c r="F14" s="32" t="n">
        <v>1</v>
      </c>
      <c r="G14" s="32" t="n">
        <v>5</v>
      </c>
      <c r="H14" s="32" t="n">
        <v>4</v>
      </c>
      <c r="I14" s="32" t="n">
        <v>5</v>
      </c>
      <c r="J14" s="32" t="n">
        <v>4</v>
      </c>
      <c r="K14" s="33" t="n">
        <f aca="false">E14*15%+F14*20%+G14*15%+H14*15%+I14*20%+J14*15%</f>
        <v>3.9</v>
      </c>
      <c r="L14" s="7" t="s">
        <v>263</v>
      </c>
    </row>
    <row r="15" customFormat="false" ht="16.4" hidden="false" customHeight="false" outlineLevel="0" collapsed="false">
      <c r="C15" s="0" t="s">
        <v>264</v>
      </c>
      <c r="D15" s="0" t="s">
        <v>265</v>
      </c>
      <c r="E15" s="32" t="n">
        <v>2</v>
      </c>
      <c r="F15" s="32" t="n">
        <v>5</v>
      </c>
      <c r="G15" s="32" t="n">
        <v>2</v>
      </c>
      <c r="H15" s="32" t="n">
        <v>5</v>
      </c>
      <c r="I15" s="32" t="n">
        <v>2</v>
      </c>
      <c r="J15" s="32" t="n">
        <v>4</v>
      </c>
      <c r="K15" s="33" t="n">
        <f aca="false">E15*15%+F15*20%+G15*15%+H15*15%+I15*20%+J15*15%</f>
        <v>3.35</v>
      </c>
      <c r="L15" s="7" t="s">
        <v>266</v>
      </c>
    </row>
    <row r="16" customFormat="false" ht="16.4" hidden="false" customHeight="false" outlineLevel="0" collapsed="false">
      <c r="C16" s="0" t="s">
        <v>267</v>
      </c>
      <c r="D16" s="0" t="s">
        <v>268</v>
      </c>
      <c r="E16" s="32" t="n">
        <v>2</v>
      </c>
      <c r="F16" s="32" t="n">
        <v>4</v>
      </c>
      <c r="G16" s="32" t="n">
        <v>4</v>
      </c>
      <c r="H16" s="32" t="n">
        <v>4</v>
      </c>
      <c r="I16" s="32" t="n">
        <v>1</v>
      </c>
      <c r="J16" s="32" t="n">
        <v>5</v>
      </c>
      <c r="K16" s="33" t="n">
        <f aca="false">E16*15%+F16*20%+G16*15%+H16*15%+I16*20%+J16*15%</f>
        <v>3.25</v>
      </c>
      <c r="L16" s="7" t="s">
        <v>269</v>
      </c>
    </row>
    <row r="17" customFormat="false" ht="16.4" hidden="false" customHeight="false" outlineLevel="0" collapsed="false">
      <c r="C17" s="0" t="s">
        <v>270</v>
      </c>
      <c r="D17" s="0" t="s">
        <v>271</v>
      </c>
      <c r="E17" s="32" t="n">
        <v>3</v>
      </c>
      <c r="F17" s="32" t="n">
        <v>4</v>
      </c>
      <c r="G17" s="32" t="n">
        <v>4</v>
      </c>
      <c r="H17" s="32" t="n">
        <v>4</v>
      </c>
      <c r="I17" s="32" t="n">
        <v>2</v>
      </c>
      <c r="J17" s="32" t="n">
        <v>1</v>
      </c>
      <c r="K17" s="33" t="n">
        <f aca="false">E17*15%+F17*20%+G17*15%+H17*15%+I17*20%+J17*15%</f>
        <v>3</v>
      </c>
      <c r="L17" s="7" t="s">
        <v>272</v>
      </c>
    </row>
    <row r="20" customFormat="false" ht="46.25" hidden="false" customHeight="false" outlineLevel="0" collapsed="false">
      <c r="C20" s="0" t="s">
        <v>273</v>
      </c>
      <c r="D20" s="7" t="s">
        <v>274</v>
      </c>
    </row>
  </sheetData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&amp;CSupplier Matrix | Page &amp;P of &amp;N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C3:L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2" min="1" style="0" width="20"/>
    <col collapsed="false" customWidth="true" hidden="false" outlineLevel="0" max="7" min="3" style="0" width="48"/>
    <col collapsed="false" customWidth="true" hidden="false" outlineLevel="0" max="8" min="8" style="0" width="24"/>
    <col collapsed="false" customWidth="true" hidden="false" outlineLevel="0" max="9" min="9" style="0" width="48"/>
    <col collapsed="false" customWidth="true" hidden="false" outlineLevel="0" max="10" min="10" style="0" width="40"/>
    <col collapsed="false" customWidth="true" hidden="false" outlineLevel="0" max="11" min="11" style="0" width="45"/>
    <col collapsed="false" customWidth="true" hidden="false" outlineLevel="0" max="12" min="12" style="0" width="24"/>
  </cols>
  <sheetData>
    <row r="3" customFormat="false" ht="19.7" hidden="false" customHeight="false" outlineLevel="0" collapsed="false">
      <c r="C3" s="1" t="s">
        <v>275</v>
      </c>
      <c r="D3" s="2"/>
      <c r="E3" s="2"/>
      <c r="F3" s="2"/>
      <c r="G3" s="2"/>
      <c r="H3" s="2"/>
      <c r="I3" s="2"/>
      <c r="J3" s="2"/>
      <c r="K3" s="2"/>
      <c r="L3" s="2"/>
    </row>
    <row r="5" customFormat="false" ht="15" hidden="false" customHeight="false" outlineLevel="0" collapsed="false">
      <c r="C5" s="3" t="s">
        <v>276</v>
      </c>
    </row>
    <row r="6" customFormat="false" ht="15" hidden="false" customHeight="false" outlineLevel="0" collapsed="false">
      <c r="C6" s="4" t="s">
        <v>277</v>
      </c>
    </row>
    <row r="8" customFormat="false" ht="31.3" hidden="false" customHeight="false" outlineLevel="0" collapsed="false">
      <c r="C8" s="8" t="s">
        <v>278</v>
      </c>
      <c r="D8" s="8" t="s">
        <v>279</v>
      </c>
      <c r="E8" s="8" t="s">
        <v>280</v>
      </c>
      <c r="F8" s="8" t="s">
        <v>281</v>
      </c>
      <c r="G8" s="8" t="s">
        <v>282</v>
      </c>
      <c r="H8" s="8" t="s">
        <v>283</v>
      </c>
      <c r="I8" s="8" t="s">
        <v>284</v>
      </c>
      <c r="J8" s="8" t="s">
        <v>285</v>
      </c>
      <c r="K8" s="8" t="s">
        <v>286</v>
      </c>
      <c r="L8" s="8" t="s">
        <v>287</v>
      </c>
    </row>
    <row r="9" customFormat="false" ht="31.3" hidden="false" customHeight="false" outlineLevel="0" collapsed="false">
      <c r="C9" s="7" t="s">
        <v>288</v>
      </c>
      <c r="D9" s="7" t="s">
        <v>289</v>
      </c>
      <c r="E9" s="7" t="s">
        <v>290</v>
      </c>
      <c r="F9" s="7" t="s">
        <v>291</v>
      </c>
      <c r="G9" s="7" t="s">
        <v>292</v>
      </c>
      <c r="H9" s="7" t="s">
        <v>293</v>
      </c>
      <c r="I9" s="7" t="s">
        <v>294</v>
      </c>
      <c r="J9" s="7" t="s">
        <v>295</v>
      </c>
      <c r="K9" s="7" t="s">
        <v>296</v>
      </c>
      <c r="L9" s="7" t="s">
        <v>297</v>
      </c>
    </row>
    <row r="10" customFormat="false" ht="31.3" hidden="false" customHeight="false" outlineLevel="0" collapsed="false">
      <c r="C10" s="7" t="s">
        <v>298</v>
      </c>
      <c r="D10" s="7" t="s">
        <v>299</v>
      </c>
      <c r="E10" s="7" t="s">
        <v>300</v>
      </c>
      <c r="F10" s="7" t="s">
        <v>301</v>
      </c>
      <c r="G10" s="7" t="s">
        <v>302</v>
      </c>
      <c r="H10" s="7" t="s">
        <v>293</v>
      </c>
      <c r="I10" s="7" t="s">
        <v>303</v>
      </c>
      <c r="J10" s="7" t="s">
        <v>304</v>
      </c>
      <c r="K10" s="7" t="s">
        <v>305</v>
      </c>
      <c r="L10" s="7" t="s">
        <v>306</v>
      </c>
    </row>
    <row r="11" customFormat="false" ht="31.3" hidden="false" customHeight="false" outlineLevel="0" collapsed="false">
      <c r="C11" s="7" t="s">
        <v>307</v>
      </c>
      <c r="D11" s="7" t="s">
        <v>308</v>
      </c>
      <c r="E11" s="7" t="s">
        <v>309</v>
      </c>
      <c r="F11" s="7" t="s">
        <v>310</v>
      </c>
      <c r="G11" s="7" t="s">
        <v>311</v>
      </c>
      <c r="H11" s="7" t="s">
        <v>293</v>
      </c>
      <c r="I11" s="7" t="s">
        <v>312</v>
      </c>
      <c r="J11" s="7" t="s">
        <v>313</v>
      </c>
      <c r="K11" s="7" t="s">
        <v>314</v>
      </c>
      <c r="L11" s="7" t="s">
        <v>315</v>
      </c>
    </row>
    <row r="12" customFormat="false" ht="31.3" hidden="false" customHeight="false" outlineLevel="0" collapsed="false">
      <c r="C12" s="7" t="s">
        <v>316</v>
      </c>
      <c r="D12" s="7" t="s">
        <v>317</v>
      </c>
      <c r="E12" s="7" t="s">
        <v>318</v>
      </c>
      <c r="F12" s="7" t="s">
        <v>319</v>
      </c>
      <c r="G12" s="7" t="s">
        <v>320</v>
      </c>
      <c r="H12" s="7" t="s">
        <v>293</v>
      </c>
      <c r="I12" s="7" t="s">
        <v>321</v>
      </c>
      <c r="J12" s="7" t="s">
        <v>322</v>
      </c>
      <c r="K12" s="7" t="s">
        <v>323</v>
      </c>
      <c r="L12" s="7" t="s">
        <v>324</v>
      </c>
    </row>
    <row r="13" customFormat="false" ht="31.3" hidden="false" customHeight="false" outlineLevel="0" collapsed="false">
      <c r="C13" s="7" t="s">
        <v>325</v>
      </c>
      <c r="D13" s="7" t="s">
        <v>326</v>
      </c>
      <c r="E13" s="7" t="s">
        <v>327</v>
      </c>
      <c r="F13" s="7" t="s">
        <v>328</v>
      </c>
      <c r="G13" s="7" t="s">
        <v>329</v>
      </c>
      <c r="H13" s="7" t="s">
        <v>293</v>
      </c>
      <c r="I13" s="7" t="s">
        <v>321</v>
      </c>
      <c r="J13" s="7" t="s">
        <v>330</v>
      </c>
      <c r="K13" s="7" t="s">
        <v>331</v>
      </c>
      <c r="L13" s="7" t="s">
        <v>332</v>
      </c>
    </row>
    <row r="14" customFormat="false" ht="31.3" hidden="false" customHeight="false" outlineLevel="0" collapsed="false">
      <c r="C14" s="7" t="s">
        <v>333</v>
      </c>
      <c r="D14" s="7" t="s">
        <v>334</v>
      </c>
      <c r="E14" s="7" t="s">
        <v>335</v>
      </c>
      <c r="F14" s="7" t="s">
        <v>336</v>
      </c>
      <c r="G14" s="7" t="s">
        <v>337</v>
      </c>
      <c r="H14" s="7" t="s">
        <v>293</v>
      </c>
      <c r="I14" s="7" t="s">
        <v>338</v>
      </c>
      <c r="J14" s="7" t="s">
        <v>339</v>
      </c>
      <c r="K14" s="7" t="s">
        <v>340</v>
      </c>
      <c r="L14" s="7" t="s">
        <v>341</v>
      </c>
    </row>
    <row r="15" customFormat="false" ht="31.3" hidden="false" customHeight="false" outlineLevel="0" collapsed="false">
      <c r="C15" s="7" t="s">
        <v>342</v>
      </c>
      <c r="D15" s="7" t="s">
        <v>343</v>
      </c>
      <c r="E15" s="7" t="s">
        <v>344</v>
      </c>
      <c r="F15" s="7" t="s">
        <v>345</v>
      </c>
      <c r="G15" s="7" t="s">
        <v>346</v>
      </c>
      <c r="H15" s="7" t="s">
        <v>347</v>
      </c>
      <c r="I15" s="7" t="s">
        <v>348</v>
      </c>
      <c r="J15" s="7" t="s">
        <v>349</v>
      </c>
      <c r="K15" s="7" t="s">
        <v>350</v>
      </c>
      <c r="L15" s="7" t="s">
        <v>351</v>
      </c>
    </row>
    <row r="16" customFormat="false" ht="31.3" hidden="false" customHeight="false" outlineLevel="0" collapsed="false">
      <c r="C16" s="7" t="s">
        <v>352</v>
      </c>
      <c r="D16" s="7" t="s">
        <v>353</v>
      </c>
      <c r="E16" s="7" t="s">
        <v>354</v>
      </c>
      <c r="F16" s="7" t="s">
        <v>355</v>
      </c>
      <c r="G16" s="7" t="s">
        <v>356</v>
      </c>
      <c r="H16" s="7" t="s">
        <v>293</v>
      </c>
      <c r="I16" s="7" t="s">
        <v>357</v>
      </c>
      <c r="J16" s="7" t="s">
        <v>358</v>
      </c>
      <c r="K16" s="7" t="s">
        <v>359</v>
      </c>
      <c r="L16" s="7" t="s">
        <v>360</v>
      </c>
    </row>
    <row r="19" customFormat="false" ht="76.1" hidden="false" customHeight="false" outlineLevel="0" collapsed="false">
      <c r="C19" s="0" t="s">
        <v>361</v>
      </c>
      <c r="D19" s="7" t="s">
        <v>362</v>
      </c>
    </row>
  </sheetData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&amp;CSLA Faults | 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C3:I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2" min="1" style="0" width="20"/>
    <col collapsed="false" customWidth="true" hidden="false" outlineLevel="0" max="3" min="3" style="0" width="48"/>
    <col collapsed="false" customWidth="true" hidden="false" outlineLevel="0" max="4" min="4" style="0" width="46"/>
    <col collapsed="false" customWidth="true" hidden="false" outlineLevel="0" max="6" min="5" style="0" width="48"/>
    <col collapsed="false" customWidth="true" hidden="false" outlineLevel="0" max="7" min="7" style="0" width="24"/>
    <col collapsed="false" customWidth="true" hidden="false" outlineLevel="0" max="8" min="8" style="0" width="48"/>
    <col collapsed="false" customWidth="true" hidden="false" outlineLevel="0" max="9" min="9" style="0" width="10"/>
  </cols>
  <sheetData>
    <row r="3" customFormat="false" ht="19.7" hidden="false" customHeight="false" outlineLevel="0" collapsed="false">
      <c r="C3" s="1" t="s">
        <v>363</v>
      </c>
      <c r="D3" s="2"/>
      <c r="E3" s="2"/>
      <c r="F3" s="2"/>
      <c r="G3" s="2"/>
      <c r="H3" s="2"/>
      <c r="I3" s="2"/>
    </row>
    <row r="5" customFormat="false" ht="15" hidden="false" customHeight="false" outlineLevel="0" collapsed="false">
      <c r="C5" s="3" t="s">
        <v>364</v>
      </c>
    </row>
    <row r="6" customFormat="false" ht="15" hidden="false" customHeight="false" outlineLevel="0" collapsed="false">
      <c r="C6" s="4" t="s">
        <v>365</v>
      </c>
    </row>
    <row r="8" customFormat="false" ht="16.4" hidden="false" customHeight="false" outlineLevel="0" collapsed="false">
      <c r="C8" s="8" t="s">
        <v>366</v>
      </c>
      <c r="D8" s="8" t="s">
        <v>367</v>
      </c>
      <c r="E8" s="8" t="s">
        <v>368</v>
      </c>
      <c r="F8" s="8" t="s">
        <v>369</v>
      </c>
      <c r="G8" s="8" t="s">
        <v>370</v>
      </c>
      <c r="H8" s="8" t="s">
        <v>371</v>
      </c>
    </row>
    <row r="9" customFormat="false" ht="31.3" hidden="false" customHeight="false" outlineLevel="0" collapsed="false">
      <c r="C9" s="15" t="n">
        <v>1</v>
      </c>
      <c r="D9" s="15" t="s">
        <v>372</v>
      </c>
      <c r="E9" s="15" t="s">
        <v>373</v>
      </c>
      <c r="F9" s="15" t="s">
        <v>374</v>
      </c>
      <c r="G9" s="15" t="s">
        <v>375</v>
      </c>
      <c r="H9" s="15" t="s">
        <v>376</v>
      </c>
    </row>
    <row r="10" customFormat="false" ht="31.3" hidden="false" customHeight="false" outlineLevel="0" collapsed="false">
      <c r="C10" s="15" t="n">
        <v>2</v>
      </c>
      <c r="D10" s="15" t="s">
        <v>377</v>
      </c>
      <c r="E10" s="15" t="s">
        <v>378</v>
      </c>
      <c r="F10" s="15" t="s">
        <v>379</v>
      </c>
      <c r="G10" s="15" t="s">
        <v>380</v>
      </c>
      <c r="H10" s="15" t="s">
        <v>381</v>
      </c>
    </row>
    <row r="11" customFormat="false" ht="31.3" hidden="false" customHeight="false" outlineLevel="0" collapsed="false">
      <c r="C11" s="15" t="n">
        <v>3</v>
      </c>
      <c r="D11" s="15" t="s">
        <v>382</v>
      </c>
      <c r="E11" s="15" t="s">
        <v>383</v>
      </c>
      <c r="F11" s="15" t="s">
        <v>384</v>
      </c>
      <c r="G11" s="15" t="s">
        <v>385</v>
      </c>
      <c r="H11" s="15" t="s">
        <v>386</v>
      </c>
    </row>
    <row r="12" customFormat="false" ht="31.3" hidden="false" customHeight="false" outlineLevel="0" collapsed="false">
      <c r="C12" s="15" t="n">
        <v>4</v>
      </c>
      <c r="D12" s="15" t="s">
        <v>387</v>
      </c>
      <c r="E12" s="15" t="s">
        <v>388</v>
      </c>
      <c r="F12" s="15" t="s">
        <v>389</v>
      </c>
      <c r="G12" s="15" t="s">
        <v>385</v>
      </c>
      <c r="H12" s="15" t="s">
        <v>390</v>
      </c>
    </row>
    <row r="13" customFormat="false" ht="31.3" hidden="false" customHeight="false" outlineLevel="0" collapsed="false">
      <c r="C13" s="15" t="n">
        <v>5</v>
      </c>
      <c r="D13" s="15" t="s">
        <v>391</v>
      </c>
      <c r="E13" s="15" t="s">
        <v>392</v>
      </c>
      <c r="F13" s="15" t="s">
        <v>393</v>
      </c>
      <c r="G13" s="15" t="s">
        <v>385</v>
      </c>
      <c r="H13" s="15" t="s">
        <v>394</v>
      </c>
    </row>
    <row r="14" customFormat="false" ht="16.4" hidden="false" customHeight="false" outlineLevel="0" collapsed="false">
      <c r="C14" s="15" t="n">
        <v>6</v>
      </c>
      <c r="D14" s="15" t="s">
        <v>395</v>
      </c>
      <c r="E14" s="15" t="s">
        <v>396</v>
      </c>
      <c r="F14" s="15" t="s">
        <v>397</v>
      </c>
      <c r="G14" s="15" t="s">
        <v>385</v>
      </c>
      <c r="H14" s="15" t="s">
        <v>398</v>
      </c>
    </row>
    <row r="15" customFormat="false" ht="31.3" hidden="false" customHeight="false" outlineLevel="0" collapsed="false">
      <c r="C15" s="15" t="n">
        <v>7</v>
      </c>
      <c r="D15" s="15" t="s">
        <v>399</v>
      </c>
      <c r="E15" s="15" t="s">
        <v>400</v>
      </c>
      <c r="F15" s="15" t="s">
        <v>401</v>
      </c>
      <c r="G15" s="15" t="s">
        <v>385</v>
      </c>
      <c r="H15" s="15" t="s">
        <v>402</v>
      </c>
    </row>
    <row r="16" customFormat="false" ht="16.4" hidden="false" customHeight="false" outlineLevel="0" collapsed="false">
      <c r="C16" s="15" t="n">
        <v>8</v>
      </c>
      <c r="D16" s="15" t="s">
        <v>403</v>
      </c>
      <c r="E16" s="15" t="s">
        <v>404</v>
      </c>
      <c r="F16" s="15" t="s">
        <v>405</v>
      </c>
      <c r="G16" s="15" t="s">
        <v>385</v>
      </c>
      <c r="H16" s="15" t="s">
        <v>406</v>
      </c>
    </row>
    <row r="17" customFormat="false" ht="16.4" hidden="false" customHeight="false" outlineLevel="0" collapsed="false">
      <c r="C17" s="15" t="n">
        <v>9</v>
      </c>
      <c r="D17" s="15" t="s">
        <v>407</v>
      </c>
      <c r="E17" s="15" t="s">
        <v>408</v>
      </c>
      <c r="F17" s="15" t="s">
        <v>409</v>
      </c>
      <c r="G17" s="15" t="s">
        <v>385</v>
      </c>
      <c r="H17" s="15" t="s">
        <v>410</v>
      </c>
    </row>
    <row r="18" customFormat="false" ht="31.3" hidden="false" customHeight="false" outlineLevel="0" collapsed="false">
      <c r="C18" s="15" t="n">
        <v>10</v>
      </c>
      <c r="D18" s="15" t="s">
        <v>256</v>
      </c>
      <c r="E18" s="15" t="s">
        <v>411</v>
      </c>
      <c r="F18" s="15" t="s">
        <v>412</v>
      </c>
      <c r="G18" s="15" t="s">
        <v>385</v>
      </c>
      <c r="H18" s="15" t="s">
        <v>413</v>
      </c>
    </row>
    <row r="19" customFormat="false" ht="31.3" hidden="false" customHeight="false" outlineLevel="0" collapsed="false">
      <c r="C19" s="15" t="n">
        <v>11</v>
      </c>
      <c r="D19" s="15" t="s">
        <v>414</v>
      </c>
      <c r="E19" s="15" t="s">
        <v>415</v>
      </c>
      <c r="F19" s="15" t="s">
        <v>416</v>
      </c>
      <c r="G19" s="15" t="s">
        <v>385</v>
      </c>
      <c r="H19" s="15" t="s">
        <v>417</v>
      </c>
    </row>
    <row r="20" customFormat="false" ht="31.3" hidden="false" customHeight="false" outlineLevel="0" collapsed="false">
      <c r="C20" s="15" t="n">
        <v>12</v>
      </c>
      <c r="D20" s="15" t="s">
        <v>418</v>
      </c>
      <c r="E20" s="15" t="s">
        <v>419</v>
      </c>
      <c r="F20" s="15" t="s">
        <v>420</v>
      </c>
      <c r="G20" s="15" t="s">
        <v>421</v>
      </c>
      <c r="H20" s="15" t="s">
        <v>422</v>
      </c>
    </row>
    <row r="21" customFormat="false" ht="31.3" hidden="false" customHeight="false" outlineLevel="0" collapsed="false">
      <c r="C21" s="15" t="n">
        <v>13</v>
      </c>
      <c r="D21" s="15" t="s">
        <v>423</v>
      </c>
      <c r="E21" s="15" t="s">
        <v>424</v>
      </c>
      <c r="F21" s="15" t="s">
        <v>425</v>
      </c>
      <c r="G21" s="15" t="s">
        <v>385</v>
      </c>
      <c r="H21" s="15" t="s">
        <v>426</v>
      </c>
    </row>
    <row r="22" customFormat="false" ht="31.3" hidden="false" customHeight="false" outlineLevel="0" collapsed="false">
      <c r="C22" s="15" t="n">
        <v>14</v>
      </c>
      <c r="D22" s="15" t="s">
        <v>427</v>
      </c>
      <c r="E22" s="15" t="s">
        <v>428</v>
      </c>
      <c r="F22" s="15" t="s">
        <v>429</v>
      </c>
      <c r="G22" s="15" t="s">
        <v>385</v>
      </c>
      <c r="H22" s="15" t="s">
        <v>430</v>
      </c>
    </row>
    <row r="23" customFormat="false" ht="31.3" hidden="false" customHeight="false" outlineLevel="0" collapsed="false">
      <c r="C23" s="15" t="n">
        <v>15</v>
      </c>
      <c r="D23" s="15" t="s">
        <v>431</v>
      </c>
      <c r="E23" s="15" t="s">
        <v>432</v>
      </c>
      <c r="F23" s="15" t="s">
        <v>433</v>
      </c>
      <c r="G23" s="15" t="s">
        <v>385</v>
      </c>
      <c r="H23" s="15" t="s">
        <v>434</v>
      </c>
    </row>
    <row r="24" customFormat="false" ht="31.3" hidden="false" customHeight="false" outlineLevel="0" collapsed="false">
      <c r="C24" s="15" t="n">
        <v>16</v>
      </c>
      <c r="D24" s="15" t="s">
        <v>435</v>
      </c>
      <c r="E24" s="15" t="s">
        <v>436</v>
      </c>
      <c r="F24" s="15" t="s">
        <v>437</v>
      </c>
      <c r="G24" s="15" t="s">
        <v>438</v>
      </c>
      <c r="H24" s="15" t="s">
        <v>439</v>
      </c>
    </row>
    <row r="25" customFormat="false" ht="31.3" hidden="false" customHeight="false" outlineLevel="0" collapsed="false">
      <c r="C25" s="15" t="n">
        <v>17</v>
      </c>
      <c r="D25" s="15" t="s">
        <v>440</v>
      </c>
      <c r="E25" s="15" t="s">
        <v>441</v>
      </c>
      <c r="F25" s="15" t="s">
        <v>442</v>
      </c>
      <c r="G25" s="15" t="s">
        <v>438</v>
      </c>
      <c r="H25" s="15" t="s">
        <v>443</v>
      </c>
    </row>
    <row r="26" customFormat="false" ht="46.25" hidden="false" customHeight="false" outlineLevel="0" collapsed="false">
      <c r="C26" s="15" t="n">
        <v>18</v>
      </c>
      <c r="D26" s="15" t="s">
        <v>444</v>
      </c>
      <c r="E26" s="15" t="s">
        <v>445</v>
      </c>
      <c r="F26" s="15" t="s">
        <v>446</v>
      </c>
      <c r="G26" s="15" t="s">
        <v>438</v>
      </c>
      <c r="H26" s="15" t="s">
        <v>447</v>
      </c>
    </row>
    <row r="27" customFormat="false" ht="31.3" hidden="false" customHeight="false" outlineLevel="0" collapsed="false">
      <c r="C27" s="15" t="n">
        <v>19</v>
      </c>
      <c r="D27" s="15" t="s">
        <v>448</v>
      </c>
      <c r="E27" s="15" t="s">
        <v>449</v>
      </c>
      <c r="F27" s="15" t="s">
        <v>450</v>
      </c>
      <c r="G27" s="15" t="s">
        <v>451</v>
      </c>
      <c r="H27" s="15" t="s">
        <v>452</v>
      </c>
    </row>
    <row r="28" customFormat="false" ht="31.3" hidden="false" customHeight="false" outlineLevel="0" collapsed="false">
      <c r="C28" s="15" t="n">
        <v>20</v>
      </c>
      <c r="D28" s="15" t="s">
        <v>453</v>
      </c>
      <c r="E28" s="15" t="s">
        <v>454</v>
      </c>
      <c r="F28" s="15" t="s">
        <v>455</v>
      </c>
      <c r="G28" s="15" t="s">
        <v>451</v>
      </c>
      <c r="H28" s="15" t="s">
        <v>456</v>
      </c>
    </row>
    <row r="29" customFormat="false" ht="31.3" hidden="false" customHeight="false" outlineLevel="0" collapsed="false">
      <c r="C29" s="15" t="n">
        <v>21</v>
      </c>
      <c r="D29" s="15" t="s">
        <v>457</v>
      </c>
      <c r="E29" s="15" t="s">
        <v>458</v>
      </c>
      <c r="F29" s="15" t="s">
        <v>459</v>
      </c>
      <c r="G29" s="15" t="s">
        <v>451</v>
      </c>
      <c r="H29" s="15" t="s">
        <v>460</v>
      </c>
    </row>
    <row r="30" customFormat="false" ht="31.3" hidden="false" customHeight="false" outlineLevel="0" collapsed="false">
      <c r="C30" s="15" t="n">
        <v>22</v>
      </c>
      <c r="D30" s="15" t="s">
        <v>461</v>
      </c>
      <c r="E30" s="15" t="s">
        <v>462</v>
      </c>
      <c r="F30" s="15" t="s">
        <v>463</v>
      </c>
      <c r="G30" s="15" t="s">
        <v>385</v>
      </c>
      <c r="H30" s="15" t="s">
        <v>464</v>
      </c>
    </row>
    <row r="31" customFormat="false" ht="31.3" hidden="false" customHeight="false" outlineLevel="0" collapsed="false">
      <c r="C31" s="15" t="n">
        <v>23</v>
      </c>
      <c r="D31" s="15" t="s">
        <v>465</v>
      </c>
      <c r="E31" s="15" t="s">
        <v>466</v>
      </c>
      <c r="F31" s="15" t="s">
        <v>467</v>
      </c>
      <c r="G31" s="15" t="s">
        <v>385</v>
      </c>
      <c r="H31" s="15" t="s">
        <v>468</v>
      </c>
    </row>
    <row r="32" customFormat="false" ht="31.3" hidden="false" customHeight="false" outlineLevel="0" collapsed="false">
      <c r="C32" s="15" t="n">
        <v>24</v>
      </c>
      <c r="D32" s="15" t="s">
        <v>469</v>
      </c>
      <c r="E32" s="15" t="s">
        <v>470</v>
      </c>
      <c r="F32" s="15" t="s">
        <v>471</v>
      </c>
      <c r="G32" s="15" t="s">
        <v>385</v>
      </c>
      <c r="H32" s="15" t="s">
        <v>472</v>
      </c>
    </row>
  </sheetData>
  <autoFilter ref="C8:H32"/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&amp;CSources | Page &amp;P of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2026-08-07T12:52:18Z</dcterms:created>
  <dc:creator>openpyxl</dc:creator>
  <dc:description/>
  <dc:language>en-US</dc:language>
  <cp:lastModifiedBy/>
  <dcterms:modified xsi:type="dcterms:W3CDTF">2026-08-07T12:52:18Z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